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15"/>
  </bookViews>
  <sheets>
    <sheet name="ЛСР№12.10" sheetId="25" r:id="rId1"/>
    <sheet name="Свод ГП-4" sheetId="7" state="hidden" r:id="rId2"/>
  </sheets>
  <definedNames>
    <definedName name="_xlnm._FilterDatabase" localSheetId="0" hidden="1">ЛСР№12.10!$A$33:$AA$55</definedName>
    <definedName name="_xlnm._FilterDatabase" localSheetId="1" hidden="1">'Свод ГП-4'!$A$23:$Q$34</definedName>
    <definedName name="_xlnm.Print_Titles" localSheetId="0">ЛСР№12.10!$28:$28</definedName>
    <definedName name="_xlnm.Print_Titles" localSheetId="1">'Свод ГП-4'!$20:$20</definedName>
    <definedName name="_xlnm.Print_Area" localSheetId="0">ЛСР№12.10!$A$3:$I$70</definedName>
    <definedName name="_xlnm.Print_Area" localSheetId="1">'Свод ГП-4'!$A$1:$K$88</definedName>
  </definedNames>
  <calcPr calcId="144525"/>
</workbook>
</file>

<file path=xl/calcChain.xml><?xml version="1.0" encoding="utf-8"?>
<calcChain xmlns="http://schemas.openxmlformats.org/spreadsheetml/2006/main">
  <c r="J55" i="25" l="1"/>
  <c r="J54" i="25"/>
  <c r="E39" i="25" l="1"/>
  <c r="B32" i="25"/>
  <c r="B33" i="25" s="1"/>
  <c r="B34" i="25" s="1"/>
  <c r="B35" i="25" s="1"/>
  <c r="B36" i="25" s="1"/>
  <c r="B37" i="25" s="1"/>
  <c r="B38" i="25" s="1"/>
  <c r="B39" i="25" s="1"/>
  <c r="B40" i="25" s="1"/>
  <c r="B41" i="25" s="1"/>
  <c r="B42" i="25" l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G41" i="25"/>
  <c r="G54" i="25" l="1"/>
  <c r="G34" i="25"/>
  <c r="G35" i="25"/>
  <c r="G36" i="25"/>
  <c r="G37" i="25"/>
  <c r="G38" i="25"/>
  <c r="G39" i="25"/>
  <c r="G40" i="25"/>
  <c r="G42" i="25"/>
  <c r="G43" i="25"/>
  <c r="G44" i="25"/>
  <c r="G45" i="25"/>
  <c r="G46" i="25"/>
  <c r="G47" i="25"/>
  <c r="G48" i="25"/>
  <c r="G49" i="25"/>
  <c r="G50" i="25"/>
  <c r="G51" i="25"/>
  <c r="G33" i="25"/>
  <c r="E52" i="7" l="1"/>
  <c r="H50" i="7"/>
  <c r="H43" i="7"/>
  <c r="H42" i="7"/>
  <c r="H41" i="7"/>
  <c r="H40" i="7"/>
  <c r="H39" i="7"/>
  <c r="H38" i="7"/>
  <c r="H37" i="7"/>
  <c r="H34" i="7"/>
  <c r="H35" i="7"/>
  <c r="H33" i="7"/>
  <c r="H78" i="7"/>
  <c r="H65" i="7"/>
  <c r="I65" i="7" s="1"/>
  <c r="G58" i="7"/>
  <c r="I58" i="7" s="1"/>
  <c r="G78" i="7"/>
  <c r="I78" i="7"/>
  <c r="G76" i="7"/>
  <c r="I76" i="7" s="1"/>
  <c r="I79" i="7" s="1"/>
  <c r="G59" i="7"/>
  <c r="I59" i="7"/>
  <c r="G60" i="7"/>
  <c r="I60" i="7" s="1"/>
  <c r="G63" i="7"/>
  <c r="I63" i="7"/>
  <c r="G56" i="7"/>
  <c r="I56" i="7" s="1"/>
  <c r="G32" i="7"/>
  <c r="I32" i="7"/>
  <c r="G33" i="7"/>
  <c r="I33" i="7" s="1"/>
  <c r="G34" i="7"/>
  <c r="I34" i="7"/>
  <c r="G35" i="7"/>
  <c r="I35" i="7" s="1"/>
  <c r="G36" i="7"/>
  <c r="I36" i="7"/>
  <c r="G37" i="7"/>
  <c r="I37" i="7" s="1"/>
  <c r="G38" i="7"/>
  <c r="I38" i="7"/>
  <c r="G39" i="7"/>
  <c r="I39" i="7" s="1"/>
  <c r="G40" i="7"/>
  <c r="I40" i="7"/>
  <c r="G41" i="7"/>
  <c r="I41" i="7" s="1"/>
  <c r="G42" i="7"/>
  <c r="I42" i="7"/>
  <c r="G43" i="7"/>
  <c r="I43" i="7" s="1"/>
  <c r="G44" i="7"/>
  <c r="I44" i="7"/>
  <c r="G45" i="7"/>
  <c r="I45" i="7" s="1"/>
  <c r="G46" i="7"/>
  <c r="I46" i="7"/>
  <c r="G47" i="7"/>
  <c r="I47" i="7" s="1"/>
  <c r="G48" i="7"/>
  <c r="I48" i="7"/>
  <c r="G49" i="7"/>
  <c r="I49" i="7" s="1"/>
  <c r="G50" i="7"/>
  <c r="I50" i="7"/>
  <c r="G31" i="7"/>
  <c r="I31" i="7" s="1"/>
  <c r="G24" i="7"/>
  <c r="I24" i="7" s="1"/>
  <c r="G23" i="7"/>
  <c r="I23" i="7"/>
  <c r="E62" i="7"/>
  <c r="G62" i="7" s="1"/>
  <c r="I62" i="7" s="1"/>
  <c r="E61" i="7"/>
  <c r="G61" i="7"/>
  <c r="I61" i="7" s="1"/>
  <c r="Q48" i="7"/>
  <c r="N48" i="7"/>
  <c r="P48" i="7"/>
  <c r="O48" i="7"/>
  <c r="E57" i="7"/>
  <c r="E65" i="7"/>
  <c r="G65" i="7"/>
  <c r="G57" i="7"/>
  <c r="I57" i="7"/>
  <c r="G52" i="7"/>
  <c r="I52" i="7" s="1"/>
  <c r="E27" i="7"/>
  <c r="G27" i="7" s="1"/>
  <c r="I27" i="7" s="1"/>
  <c r="U76" i="7"/>
  <c r="T76" i="7"/>
  <c r="S76" i="7"/>
  <c r="R76" i="7"/>
  <c r="Q76" i="7"/>
  <c r="P76" i="7"/>
  <c r="O76" i="7"/>
  <c r="N76" i="7"/>
  <c r="E69" i="7"/>
  <c r="G69" i="7" s="1"/>
  <c r="I69" i="7" s="1"/>
  <c r="E25" i="7"/>
  <c r="G25" i="7"/>
  <c r="I25" i="7"/>
  <c r="I53" i="7" l="1"/>
  <c r="I28" i="7"/>
  <c r="I66" i="7"/>
  <c r="E70" i="7"/>
  <c r="G70" i="7" s="1"/>
  <c r="I70" i="7" s="1"/>
  <c r="L69" i="7"/>
  <c r="E72" i="7"/>
  <c r="G72" i="7" s="1"/>
  <c r="I72" i="7" s="1"/>
  <c r="I73" i="7" s="1"/>
  <c r="I81" i="7" s="1"/>
  <c r="E22" i="25" l="1"/>
  <c r="I82" i="7"/>
  <c r="E18" i="7"/>
</calcChain>
</file>

<file path=xl/comments1.xml><?xml version="1.0" encoding="utf-8"?>
<comments xmlns="http://schemas.openxmlformats.org/spreadsheetml/2006/main">
  <authors>
    <author>Цыпляева Ирина Викторовна</author>
  </authors>
  <commentList>
    <comment ref="H72" authorId="0">
      <text>
        <r>
          <rPr>
            <b/>
            <sz val="9"/>
            <color indexed="81"/>
            <rFont val="Tahoma"/>
            <family val="2"/>
            <charset val="204"/>
          </rPr>
          <t>Цыпляева Ирина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Цена с ГП-232
</t>
        </r>
      </text>
    </comment>
  </commentList>
</comments>
</file>

<file path=xl/sharedStrings.xml><?xml version="1.0" encoding="utf-8"?>
<sst xmlns="http://schemas.openxmlformats.org/spreadsheetml/2006/main" count="394" uniqueCount="208">
  <si>
    <t>СОГЛАСОВАНО:</t>
  </si>
  <si>
    <t xml:space="preserve">№ </t>
  </si>
  <si>
    <t>№ п/п</t>
  </si>
  <si>
    <t>Наименование затрат</t>
  </si>
  <si>
    <t>Ед. изм.</t>
  </si>
  <si>
    <t>Коли-чество</t>
  </si>
  <si>
    <t>Всего</t>
  </si>
  <si>
    <t>Многоквартирный жилой дом ГП-4 в составе объекта: "Многоквартирные жилые дома по адресу г.Тюмень, ул.Закалужская. II этап строительства. Жилые дома ГП-4, ГП-5"</t>
  </si>
  <si>
    <t>Примечание</t>
  </si>
  <si>
    <t>2</t>
  </si>
  <si>
    <t>Раздел 1: Установка почтовых ящиков</t>
  </si>
  <si>
    <t>1</t>
  </si>
  <si>
    <t>шт</t>
  </si>
  <si>
    <t>Буквы и рамка зелёные на белом фоне</t>
  </si>
  <si>
    <t>3</t>
  </si>
  <si>
    <t>4</t>
  </si>
  <si>
    <t>Вывеска адресная с номером дома</t>
  </si>
  <si>
    <t>Номера квартир на почтовых ящиках (аппликация)</t>
  </si>
  <si>
    <t>Вход в подъезд и на ЛК (табличка металлическая)</t>
  </si>
  <si>
    <t>Аппликация 350х200 "Машинное отделение" с рамкой по периметру (наклейка)</t>
  </si>
  <si>
    <t>Раздел 2: Установка информационных табличек</t>
  </si>
  <si>
    <t>Аппликация  350х200 "Электрощитовая" с рамкой по периметру (наклейка)</t>
  </si>
  <si>
    <t>Буквы и рамка красные на белом фоне</t>
  </si>
  <si>
    <t>Аппликация 350х200 "Вход в подвал" с рамкой по периметру (наклейка)</t>
  </si>
  <si>
    <t>Буквы и рамка чёрные на белом фоне</t>
  </si>
  <si>
    <t>5</t>
  </si>
  <si>
    <t>6</t>
  </si>
  <si>
    <t>7</t>
  </si>
  <si>
    <t>8</t>
  </si>
  <si>
    <t>Табличка металлическая 100х100 (знак места ввода заземления здания) (наклейка на оцинковке)</t>
  </si>
  <si>
    <t>Знак места ввода заземления здания. Треугольник, внутри рисунок (10х10см)Рамка чёрного цвета на жёлтом фоне</t>
  </si>
  <si>
    <t>Аппликация 150х150 "Направление к эвакуационному выходу по лестнице вниз" (наклейка)</t>
  </si>
  <si>
    <t>16</t>
  </si>
  <si>
    <t>Аппликация 350х150 "Направление к эвакуационному выходу налево" (наклейка)</t>
  </si>
  <si>
    <t>Аппликация 400х300
"Насосная станция водоснабжения" (наклейка)</t>
  </si>
  <si>
    <t>Аппликация 400х300
"Насосная станция пожаротушения" (наклейка)</t>
  </si>
  <si>
    <t>Табличка металлическая 300х300            "Ввод водопровода"(наклейка на оцинковке)</t>
  </si>
  <si>
    <t>Табличка металлическая 300х300  "Класс энергетической эффективности" (наклейка на оцинковке)</t>
  </si>
  <si>
    <t>Световое табло "Пожарный гидрант" ДБО 01-1-003</t>
  </si>
  <si>
    <t>Размер 20х20х4 см.</t>
  </si>
  <si>
    <t>Буквы чёрные на белом фоне</t>
  </si>
  <si>
    <t>Буквы красные на белом фоне</t>
  </si>
  <si>
    <t>Е 13 (ГОСТ Р 12.4.026-2001),  размер знака 15х15см, Изображение и рамка белые на зелёном фоне</t>
  </si>
  <si>
    <t>Е 03 (ГОСТ Р 12.4.026-2001),  размер знака 35х15см, Изображение и рамка белые на зелёном фоне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</si>
  <si>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</si>
  <si>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</si>
  <si>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</si>
  <si>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</si>
  <si>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</si>
  <si>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</si>
  <si>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</si>
  <si>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</si>
  <si>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</si>
  <si>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</si>
  <si>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r>
      <t xml:space="preserve">Ящик почтовый тип "ЯПИ" ПЯ-8 (блок из 8-и секций) (в/г/ш) 772/200/350 </t>
    </r>
    <r>
      <rPr>
        <i/>
        <sz val="12"/>
        <rFont val="Times New Roman"/>
        <family val="1"/>
        <charset val="204"/>
      </rPr>
      <t>каждая секция комплектуется индивидуальным замком</t>
    </r>
    <r>
      <rPr>
        <sz val="12"/>
        <rFont val="Times New Roman"/>
        <family val="1"/>
        <charset val="204"/>
      </rPr>
      <t xml:space="preserve"> Полимерно-порошковое покрытие: Цвет корпуса ящика RAL 8019 шагрень, цвет дверей ящиков RAL 9001 шагрень   </t>
    </r>
  </si>
  <si>
    <r>
      <t xml:space="preserve">Ящик почтовый тип "ЯПИ" ПЯ-7 (блок из 7-и секций) (в/г/ш) 586/200/350 </t>
    </r>
    <r>
      <rPr>
        <i/>
        <sz val="12"/>
        <rFont val="Times New Roman"/>
        <family val="1"/>
        <charset val="204"/>
      </rPr>
      <t>каждая секция комплектуется индивидуальным замком</t>
    </r>
    <r>
      <rPr>
        <sz val="12"/>
        <rFont val="Times New Roman"/>
        <family val="1"/>
        <charset val="204"/>
      </rPr>
      <t xml:space="preserve"> Полимерно-порошковое покрытие: Цвет корпуса ящика RAL 8019 шагрень, цвет дверей ящиков RAL 9001 шагрень   </t>
    </r>
  </si>
  <si>
    <t xml:space="preserve">На 7 квартир </t>
  </si>
  <si>
    <t xml:space="preserve">Ящик почтовый тип "ЯПИ" ПЯ-6 (блок из 6-и секций) (в/г/ш) 586/200/350 каждая секция комплектуется индивидуальным замком Полимерно-порошковое покрытие: Цвет корпуса ящика RAL 8019 шагрень, цвет дверей ящиков RAL 9001 шагрень   </t>
  </si>
  <si>
    <t>На 192 квартир (установка в один ряд две секции?</t>
  </si>
  <si>
    <t xml:space="preserve">Ящик почтовый тип "ЯПИ" ПЯ-7 (блок из 7-и секций) (в/г/ш) 680/200/350 каждая секция комплектуется индивидуальным замком Полимерно-порошковое покрытие: Цвет корпуса ящика RAL 8019 шагрень, цвет дверей ящиков RAL 9001 шагрень   </t>
  </si>
  <si>
    <t>Буквы синие на белом фоне</t>
  </si>
  <si>
    <t>Аппликация  350х150 "Тепловой пункт" с рамкой по периметру (наклейка)</t>
  </si>
  <si>
    <t>Табличка металлическая 300х300
"Ввод теплосети" (наклейка на оцинковке)</t>
  </si>
  <si>
    <t>Табличка металлическая 300х300
"Ввод эл. кабеля 0,4 кВ" (наклейка на оцинковке)</t>
  </si>
  <si>
    <t>Табличка металлическая 300х300  "Ввод телефонного кабеля" (наклейка на оцинковке)</t>
  </si>
  <si>
    <t>42</t>
  </si>
  <si>
    <t>20</t>
  </si>
  <si>
    <t>Дюбель-гвоздь 6×40</t>
  </si>
  <si>
    <r>
      <t>"Для Д-1 (вход в здание на лестничную клетку), Д-2 (вход в здание в тамбур), Д-3 (Электрощитовая), Д-13 (ПУИ), Витражи Вт-1, Вт-2 - 1 этаж.", "</t>
    </r>
    <r>
      <rPr>
        <b/>
        <i/>
        <sz val="12"/>
        <rFont val="Times New Roman"/>
        <family val="1"/>
        <charset val="204"/>
      </rPr>
      <t xml:space="preserve">Для Д-11 (с незадымляемой лоджии вход в тамбур), Д-12 (с незадымляемой лоджии вход на лестничную клетку), Д-5 (только где переход из лифтового холла в тамбур) - 2-20 этажи." </t>
    </r>
    <r>
      <rPr>
        <sz val="12"/>
        <rFont val="Times New Roman"/>
        <family val="1"/>
        <charset val="204"/>
      </rPr>
      <t>"Для Д-9 (с незадымляемой лоджии вход в тамбур), Д-10 (с незадымляемой лоджии вход на лестничную клетку - тех.этаж."</t>
    </r>
  </si>
  <si>
    <t>ПОЧЕМУ 42 шт? УСТАНАВЛИВАЕМ НА КАЖДОЙ МЕЖЭТАЖНОЙ ЛЕСТНИЧНОЙ ПЛОЩАДКЕ И ПЛИТЕ ПЕРЕКРЫТИЯ? Ж.б. Маршей всего 41шт+1 металлический</t>
  </si>
  <si>
    <t>МЫ БУДЕМ ЕГО УСТАНАВЛИВАТЬ?</t>
  </si>
  <si>
    <t>1-4/Е</t>
  </si>
  <si>
    <t>6-9/Е</t>
  </si>
  <si>
    <t>11-14/Е</t>
  </si>
  <si>
    <t>5-10/А</t>
  </si>
  <si>
    <t>Д-Г/13</t>
  </si>
  <si>
    <t>Д-Г/2</t>
  </si>
  <si>
    <t>А-Б/2-3</t>
  </si>
  <si>
    <t>А-Б/12-13</t>
  </si>
  <si>
    <t>Раздел 4: Установка ограничителей открывания дверей</t>
  </si>
  <si>
    <t>Раздел 5: Установка снегозадержателей</t>
  </si>
  <si>
    <t>Раздел 3: Наненсение нумерации квартир и этажей</t>
  </si>
  <si>
    <r>
      <t xml:space="preserve">Краска Тиккурила латексная мат. база А, ведро 9 л Колерованная в цвет RAL </t>
    </r>
    <r>
      <rPr>
        <b/>
        <i/>
        <sz val="12"/>
        <rFont val="Times New Roman"/>
        <family val="1"/>
        <charset val="204"/>
      </rPr>
      <t>8019</t>
    </r>
    <r>
      <rPr>
        <sz val="12"/>
        <rFont val="Times New Roman"/>
        <family val="1"/>
        <charset val="204"/>
      </rPr>
      <t/>
    </r>
  </si>
  <si>
    <t>компл</t>
  </si>
  <si>
    <t>их же "0"-"9" берем на ГП-5</t>
  </si>
  <si>
    <t>из них берем номера "10"-"192" на ГП-5</t>
  </si>
  <si>
    <t>Снегозадержатель трубчатый для кровли СЗТ-h150x3000 (в комплекте с креплением) цвет RAL 8017,  шоколад</t>
  </si>
  <si>
    <t>Материалы:</t>
  </si>
  <si>
    <t>Работы:</t>
  </si>
  <si>
    <t>Номера квартир на почтовых ящиках (аппликация) "1"÷"199"</t>
  </si>
  <si>
    <t>Установка почтовых ящиков (блок из 8-и секций) со сверлением отверстий и с наклейкой нумерации квартир</t>
  </si>
  <si>
    <t>Монтаж табличек</t>
  </si>
  <si>
    <t>21</t>
  </si>
  <si>
    <t>Нанесение инфографики</t>
  </si>
  <si>
    <t>Установка ограничителей</t>
  </si>
  <si>
    <t>Монтаж снегодержателей</t>
  </si>
  <si>
    <t>м.п.</t>
  </si>
  <si>
    <t>Фактический расход 0,4л на 1м2 в два слоя</t>
  </si>
  <si>
    <t>Приобретает ООО "Специализированный застройщик "Меридиан Констракшн"</t>
  </si>
  <si>
    <t>На 199 квартир ( при условии установки в один ряд две секции)</t>
  </si>
  <si>
    <t>Аппликация 300х100 "Выход"</t>
  </si>
  <si>
    <t xml:space="preserve">Аппликация 300х100 "Выход на кровлю" </t>
  </si>
  <si>
    <t>Табличка Жилой квартал. Легенда парк</t>
  </si>
  <si>
    <t>Ограничитель дверей Аллюр 588А-1 цвет медь или золото</t>
  </si>
  <si>
    <t>2 вариант (судя по дизайн проекту там такой нарисован)</t>
  </si>
  <si>
    <t>КК-33</t>
  </si>
  <si>
    <t>КК-34</t>
  </si>
  <si>
    <t>КК-35</t>
  </si>
  <si>
    <t>КК-36</t>
  </si>
  <si>
    <t>К1-2</t>
  </si>
  <si>
    <t>К1-4</t>
  </si>
  <si>
    <t>К1-3</t>
  </si>
  <si>
    <t>К1-1</t>
  </si>
  <si>
    <t>Табличка металлическая 300х300
"К1-1 -&gt;1,47м"; "К1-2-&gt;1,34м"; "К1-3-&gt;1,19м", "К1-4-&gt;0,96м", "К2-1" с указанием глубины (наклейка на оцинковке)</t>
  </si>
  <si>
    <r>
      <t xml:space="preserve">Е 22 (ГОСТ Р 12.4.026-2001),  размер знака 30х10см, Изображение и рамка белые на зелёном фоне. Место установки ЛК 1 этаж, тех.этаж.  </t>
    </r>
    <r>
      <rPr>
        <sz val="11"/>
        <color rgb="FFFF0000"/>
        <rFont val="Times New Roman"/>
        <family val="1"/>
        <charset val="204"/>
      </rPr>
      <t>(наклейка)</t>
    </r>
  </si>
  <si>
    <r>
      <t xml:space="preserve">  размер знака 30х10см, Изображение и рамка белые на зелёном фоне. </t>
    </r>
    <r>
      <rPr>
        <sz val="11"/>
        <color rgb="FFFF0000"/>
        <rFont val="Times New Roman"/>
        <family val="1"/>
        <charset val="204"/>
      </rPr>
      <t>(наклейка)</t>
    </r>
  </si>
  <si>
    <t>их же "2"-"20" берем на ГП-5</t>
  </si>
  <si>
    <t>Трафарет "1"-"9" с ценой и их же потом берем на ГП-5. Трафарет "10"-"199" Используются те же трафареты что и для нанесения "направления квартир" и из них же берем номера "10"-"192" на ГП-5</t>
  </si>
  <si>
    <t>Трафарет "номер квартиры", "номер этажа", цифры h=0,06м, пробел между строками h=0,04. Материал: ПЭТ t=1мм. Лазерная резка по контуру изображения, с техническими перемычками для фиксации внутренних элементов на цифрах: 0, 6, 8, 9. Шрифт "DINPrо" Medium (трафарет 1,0×1,0)</t>
  </si>
  <si>
    <t>Трафарет "номер квартиры" цифры h=0,15м, "1"-"199" Материал: ПЭТ t=1мм. Лазерная резка по контуру изображения, с техническими перемычками для фиксации внутренних элементов на цифрах: 0, 6, 8, 9. Шрифт "DINPrо" Medium (трафареты: 0,25×0,25 для однозначного числа, 0,25×0,35 для двухзначного числа, 0,25×0,5 для трехзначного числа)</t>
  </si>
  <si>
    <t>Трафарет "номер этажа" h=1,4м. "0"-"9" Материал: ПЭТ t=1,5мм. Лазерная резка по контуру изображения, с техническими перемычками для фиксации внутренних элементов на цифрах: 0, 6, 8, 9. Шрифт "DINPrо" Medium (трафарет 1,8×1,1)</t>
  </si>
  <si>
    <t>Трафарет "номер этажа" h=0,4м. "2"-"20" Материал: ПЭТ t=1,5мм. Лазерная резка по контуру изображения, с техническими перемычками для фиксации внутренних элементов на цифрах: 0, 6, 8, 9. Шрифт "DINPrо" Medium (трафарет 0,45×0,6 для двухзначных цифр, 0,45×0,3 для однозначных цифр)</t>
  </si>
  <si>
    <t>Трафарет "направление квартир" цифры h=0,15м, пробел между строками h=0,1 "10"-"199" Материал: ПЭТ t=1мм. Лазерная резка по контуру изображения, с техническими перемычками для фиксации внутренних элементов на цифрах: 0, 6, 8, 9. Шрифт "DINPrо" Medium (трафареты: 0,25×0,35 для двухзначного числа, 0,25×0,5 для трехзначного числа)</t>
  </si>
  <si>
    <t>к разделу №12</t>
  </si>
  <si>
    <t>к договору генподряда №ГП-4-ЗК от 13 мая 2016г</t>
  </si>
  <si>
    <t>УТВЕРЖДАЮ:</t>
  </si>
  <si>
    <t>Генподрядчик:</t>
  </si>
  <si>
    <t>Заказчик:</t>
  </si>
  <si>
    <t xml:space="preserve">ООО "Сибстройальянс " </t>
  </si>
  <si>
    <r>
      <t>ООО "Меридиан КонстракшнТобольск"</t>
    </r>
    <r>
      <rPr>
        <sz val="12"/>
        <rFont val="Times New Roman"/>
        <family val="1"/>
        <charset val="204"/>
      </rPr>
      <t xml:space="preserve"> в лице</t>
    </r>
  </si>
  <si>
    <t>Управляющий ИП Л.В. Юрченко</t>
  </si>
  <si>
    <t>ООО "Меридиан Констракшн"</t>
  </si>
  <si>
    <t xml:space="preserve">Директор по строительству
</t>
  </si>
  <si>
    <t xml:space="preserve">__________________ Л.В. Юрченко </t>
  </si>
  <si>
    <t>_____________________ Д.В.Гулаков</t>
  </si>
  <si>
    <t>(по доверенности №20 от 23.04.2018г.)</t>
  </si>
  <si>
    <t>"10" мая 2018 г.</t>
  </si>
  <si>
    <t>(объект)</t>
  </si>
  <si>
    <t>Приложение №12.10</t>
  </si>
  <si>
    <t>Локальный сметный расчет №12.10</t>
  </si>
  <si>
    <t>на установку почтовых ящиков, указательных табличек, ограничителей дверей и снегодержателей, нанесение инфографики.</t>
  </si>
  <si>
    <t>Норма расхода</t>
  </si>
  <si>
    <t>Стоимость за ед. в т.ч. НДС 18%, руб.</t>
  </si>
  <si>
    <t>Стоимость всего,  в т.ч. НДС 18%, руб.</t>
  </si>
  <si>
    <t>Всего сметная стоимость:</t>
  </si>
  <si>
    <t>в т.ч. НДС - 18%</t>
  </si>
  <si>
    <t>Доставка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</si>
  <si>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</si>
  <si>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</si>
  <si>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</si>
  <si>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</si>
  <si>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</si>
  <si>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Проверил: ______________________ Казанцева В.Ю.</t>
  </si>
  <si>
    <t>Проверил: ______________________ Борцова О.В.</t>
  </si>
  <si>
    <t>Составил_____________________ Черноусова К.В.</t>
  </si>
  <si>
    <t>Трафарет "1"-"9" с ценой и их же потом берем на ГП-5. Трафарет "10"-"199" Используются те же трафареты что и для нанесения "направления квартир" и из них же берем номера "10"-"192" на ГП-4</t>
  </si>
  <si>
    <t>л</t>
  </si>
  <si>
    <t>Стоимость установки включена в стоимость ящиков</t>
  </si>
  <si>
    <t>(наименование работ)</t>
  </si>
  <si>
    <t xml:space="preserve">Сметная стоимость </t>
  </si>
  <si>
    <t>руб.</t>
  </si>
  <si>
    <t>Металл-профиль 18016365 от 18.06.18</t>
  </si>
  <si>
    <t>ооо мир</t>
  </si>
  <si>
    <t>стемп</t>
  </si>
  <si>
    <t>знак</t>
  </si>
  <si>
    <t>партнер</t>
  </si>
  <si>
    <t>стройдвор</t>
  </si>
  <si>
    <t>ип карнаухов</t>
  </si>
  <si>
    <t>Включить в смету</t>
  </si>
  <si>
    <t>Стоимость установки ящиков не выставляют. Гендподрядчик сделает в счет НР</t>
  </si>
  <si>
    <t>Нанесение на 2-20-ом этаже в лифтовом холле</t>
  </si>
  <si>
    <t>Нанесение на 1-20-ом этаже в коридорах у каждой двери</t>
  </si>
  <si>
    <t>Нанесение на 2-20-ом этаже в лифтовом холле (двухзначные цифры составные)</t>
  </si>
  <si>
    <t>Норма расхода на 100 шт. - 19,6 ч/час  ТЕР11-01-018-03 (ГП-2)</t>
  </si>
  <si>
    <t>Управляющий ИП Н.В. Путилова</t>
  </si>
  <si>
    <t>__________________ Н.В. Путилова</t>
  </si>
  <si>
    <t xml:space="preserve"> застройщик "Меридиан Констракшн"</t>
  </si>
  <si>
    <t>на установку почтовых ящиков, указательных табличек, ограничителей дверей и снегозадержателей, нанесение инфографики.</t>
  </si>
  <si>
    <t>Раздел 1: Установка информационных табличек</t>
  </si>
  <si>
    <t>Табличка 100х100 (знак места ввода заземления здания) (табличка наклейка на алюминиевой композитной панели 3мм)</t>
  </si>
  <si>
    <t>Табличка 300х300
"Ввод эл. кабеля 0,4 кВ" (табличка наклейка на алюминиевой композитной панели 3мм)</t>
  </si>
  <si>
    <t>"29" июня 2018 г.</t>
  </si>
  <si>
    <t xml:space="preserve">  размер знака 30х10см, Изображение и рамка белые на зелёном фоне. (наклейка)</t>
  </si>
  <si>
    <t xml:space="preserve">ООО "Специализированный застройщик </t>
  </si>
  <si>
    <t xml:space="preserve"> в лице ООО "Специализированный</t>
  </si>
  <si>
    <t>"Меридиан Констракшн Тобольск"</t>
  </si>
  <si>
    <t>Аппликация 350х150 "Направление к эвакуационному выходу направо" (наклейка)</t>
  </si>
  <si>
    <t>Буквы черные на белом фоне</t>
  </si>
  <si>
    <t>Аппликация  300х300 "Ввод теплосетей" наклейка на оцинковке</t>
  </si>
  <si>
    <t>Составил:</t>
  </si>
  <si>
    <t>Инженер ПТО ООО "Сибстройальянс"___________________________ Байгазина Т.В.</t>
  </si>
  <si>
    <t>Проверил:</t>
  </si>
  <si>
    <t>Руководитель проекта ООО "Меридиан Констракшн"________________________ Дубенский И.Н.</t>
  </si>
  <si>
    <t>Номера квартир на электрощитки (аппликация)</t>
  </si>
  <si>
    <t>Аппликация 100х100 "Пиктограмма лифта для пожарных" (наклейка)</t>
  </si>
  <si>
    <t>Аппликация 350х200  "Тепловой пункт" с рамкой по периметру (наклейка)</t>
  </si>
  <si>
    <t>23</t>
  </si>
  <si>
    <t>24</t>
  </si>
  <si>
    <t>"Многоквартирные жилые дома" по адресу: г.Тобольск, 15 микрорайон, участок №22, 
II этап строительства. Жилой дом ГП-7</t>
  </si>
  <si>
    <t>Раздел 2: Установка почтовых ящиков</t>
  </si>
  <si>
    <t>Табличка металлическая 300х300
"К1-1 "; "К1-2"; "К2-1" с указанием глубины (табличка наклейка на алюминиевой композитной панели 3мм)</t>
  </si>
  <si>
    <r>
      <t xml:space="preserve">Ящик почтовый тип "ЯПИ" ПЯ-5 (блок из 5-и секций) (г/ш) 200/350 </t>
    </r>
    <r>
      <rPr>
        <i/>
        <sz val="12"/>
        <rFont val="Times New Roman"/>
        <family val="1"/>
        <charset val="204"/>
      </rPr>
      <t>каждая секция комплектуется индивидуальным замком</t>
    </r>
    <r>
      <rPr>
        <sz val="12"/>
        <rFont val="Times New Roman"/>
        <family val="1"/>
        <charset val="204"/>
      </rPr>
      <t xml:space="preserve"> Полимерно-порошковое покрытие: Цвет корпуса ящика RAL 8019 шагрень, цвет дверей ящиков RAL 9001 шагрень   </t>
    </r>
  </si>
  <si>
    <r>
      <t xml:space="preserve">Ящик почтовый тип "ЯПИ" ПЯ-6 (блок из 6-и секций) (г/ш) 200/350 </t>
    </r>
    <r>
      <rPr>
        <i/>
        <sz val="12"/>
        <rFont val="Times New Roman"/>
        <family val="1"/>
        <charset val="204"/>
      </rPr>
      <t>каждая секция комплектуется индивидуальным замком</t>
    </r>
    <r>
      <rPr>
        <sz val="12"/>
        <rFont val="Times New Roman"/>
        <family val="1"/>
        <charset val="204"/>
      </rPr>
      <t xml:space="preserve"> Полимерно-порошковое покрытие: Цвет корпуса ящика RAL 8019 шагрень, цвет дверей ящиков RAL 9001 шагрень   </t>
    </r>
  </si>
  <si>
    <t>25</t>
  </si>
  <si>
    <t xml:space="preserve">Трафарет "номер этажа" и "список этажей </t>
  </si>
  <si>
    <t>Трафарет "список этажей "</t>
  </si>
  <si>
    <t>26</t>
  </si>
  <si>
    <t>Ведомость объемов на установку почтовых ящиков, указательных табличек и нанесения инфографики.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</si>
</sst>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_-* #,##0.00&quot;р.&quot;_-;\-* #,##0.00&quot;р.&quot;_-;_-* &quot;-&quot;??&quot;р.&quot;_-;_-@_-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C00000"/>
      <name val="Arial Cyr"/>
      <charset val="204"/>
    </font>
    <font>
      <b/>
      <i/>
      <sz val="16"/>
      <color rgb="FFBFD5E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i/>
      <sz val="10.5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i/>
      <u/>
      <sz val="13.5"/>
      <name val="Times New Roman"/>
      <family val="1"/>
      <charset val="204"/>
    </font>
    <font>
      <sz val="13.5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color rgb="FF00B050"/>
      <name val="Times New Roman"/>
      <family val="1"/>
      <charset val="204"/>
    </font>
    <font>
      <b/>
      <i/>
      <sz val="14"/>
      <color rgb="FFBFD5EF"/>
      <name val="Times New Roman"/>
      <family val="1"/>
      <charset val="204"/>
    </font>
    <font>
      <b/>
      <sz val="12"/>
      <name val="Arial Cyr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20" fillId="0" borderId="0"/>
    <xf numFmtId="0" fontId="5" fillId="0" borderId="0"/>
    <xf numFmtId="0" fontId="28" fillId="0" borderId="0"/>
    <xf numFmtId="0" fontId="5" fillId="0" borderId="0"/>
    <xf numFmtId="0" fontId="3" fillId="0" borderId="0"/>
    <xf numFmtId="0" fontId="2" fillId="0" borderId="0"/>
    <xf numFmtId="0" fontId="40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0" fontId="20" fillId="0" borderId="0"/>
    <xf numFmtId="0" fontId="1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40" fillId="0" borderId="0"/>
  </cellStyleXfs>
  <cellXfs count="324">
    <xf numFmtId="0" fontId="0" fillId="0" borderId="0" xfId="0"/>
    <xf numFmtId="0" fontId="12" fillId="0" borderId="0" xfId="0" applyFont="1" applyAlignment="1">
      <alignment horizontal="left"/>
    </xf>
    <xf numFmtId="0" fontId="9" fillId="0" borderId="0" xfId="0" applyFont="1"/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0" fillId="0" borderId="0" xfId="0" applyFont="1"/>
    <xf numFmtId="0" fontId="17" fillId="0" borderId="0" xfId="0" applyFont="1" applyFill="1" applyBorder="1" applyAlignment="1">
      <alignment horizontal="right"/>
    </xf>
    <xf numFmtId="0" fontId="13" fillId="0" borderId="0" xfId="0" applyFont="1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9" fillId="0" borderId="0" xfId="0" applyNumberFormat="1" applyFont="1" applyFill="1" applyBorder="1"/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5" applyFont="1" applyBorder="1" applyAlignment="1">
      <alignment horizontal="right" vertical="center"/>
    </xf>
    <xf numFmtId="14" fontId="11" fillId="0" borderId="0" xfId="5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2" fontId="11" fillId="0" borderId="1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wrapText="1"/>
    </xf>
    <xf numFmtId="4" fontId="11" fillId="0" borderId="15" xfId="1" applyNumberFormat="1" applyFont="1" applyFill="1" applyBorder="1" applyAlignment="1">
      <alignment horizontal="center" vertical="center" wrapText="1"/>
    </xf>
    <xf numFmtId="0" fontId="9" fillId="0" borderId="16" xfId="0" applyFont="1" applyBorder="1"/>
    <xf numFmtId="0" fontId="11" fillId="0" borderId="7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 wrapText="1"/>
    </xf>
    <xf numFmtId="4" fontId="11" fillId="0" borderId="20" xfId="1" applyNumberFormat="1" applyFont="1" applyFill="1" applyBorder="1" applyAlignment="1">
      <alignment horizontal="center" vertical="center" wrapText="1"/>
    </xf>
    <xf numFmtId="0" fontId="21" fillId="0" borderId="0" xfId="0" applyFont="1"/>
    <xf numFmtId="2" fontId="11" fillId="0" borderId="14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2" fontId="11" fillId="0" borderId="0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1" fillId="0" borderId="0" xfId="0" applyFont="1" applyAlignment="1"/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wrapText="1"/>
    </xf>
    <xf numFmtId="165" fontId="11" fillId="0" borderId="0" xfId="0" applyNumberFormat="1" applyFont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6" applyFont="1" applyFill="1" applyBorder="1" applyAlignment="1">
      <alignment horizontal="center" vertical="center" wrapText="1"/>
    </xf>
    <xf numFmtId="0" fontId="11" fillId="0" borderId="0" xfId="5" applyFont="1" applyBorder="1" applyAlignment="1">
      <alignment horizontal="right"/>
    </xf>
    <xf numFmtId="0" fontId="18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7" fillId="0" borderId="0" xfId="0" applyFont="1" applyFill="1" applyAlignment="1">
      <alignment horizontal="right" vertical="top"/>
    </xf>
    <xf numFmtId="0" fontId="16" fillId="0" borderId="0" xfId="0" applyFont="1" applyFill="1" applyAlignment="1">
      <alignment horizontal="right" vertical="top"/>
    </xf>
    <xf numFmtId="49" fontId="7" fillId="0" borderId="0" xfId="8" applyNumberFormat="1" applyFont="1" applyFill="1" applyAlignment="1">
      <alignment horizontal="left"/>
    </xf>
    <xf numFmtId="0" fontId="10" fillId="0" borderId="0" xfId="8" applyFont="1" applyFill="1" applyAlignment="1"/>
    <xf numFmtId="0" fontId="12" fillId="0" borderId="0" xfId="8" applyFont="1" applyFill="1"/>
    <xf numFmtId="0" fontId="5" fillId="0" borderId="0" xfId="8" applyFont="1" applyFill="1"/>
    <xf numFmtId="0" fontId="12" fillId="0" borderId="0" xfId="1" applyFont="1" applyFill="1"/>
    <xf numFmtId="0" fontId="5" fillId="0" borderId="0" xfId="1" applyFill="1"/>
    <xf numFmtId="0" fontId="11" fillId="0" borderId="0" xfId="1" applyFont="1" applyFill="1"/>
    <xf numFmtId="49" fontId="11" fillId="0" borderId="0" xfId="1" applyNumberFormat="1" applyFont="1" applyFill="1" applyAlignment="1">
      <alignment horizontal="left"/>
    </xf>
    <xf numFmtId="49" fontId="11" fillId="0" borderId="0" xfId="1" applyNumberFormat="1" applyFont="1" applyFill="1" applyAlignment="1">
      <alignment horizontal="left" vertical="top"/>
    </xf>
    <xf numFmtId="0" fontId="19" fillId="0" borderId="0" xfId="9" applyFont="1" applyFill="1"/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left" vertical="top"/>
    </xf>
    <xf numFmtId="49" fontId="11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/>
    <xf numFmtId="0" fontId="22" fillId="0" borderId="0" xfId="9" applyFont="1" applyFill="1"/>
    <xf numFmtId="49" fontId="11" fillId="0" borderId="0" xfId="8" applyNumberFormat="1" applyFont="1" applyFill="1" applyAlignment="1">
      <alignment horizontal="left" vertical="top"/>
    </xf>
    <xf numFmtId="49" fontId="11" fillId="0" borderId="0" xfId="1" applyNumberFormat="1" applyFont="1" applyFill="1" applyAlignment="1">
      <alignment horizontal="left" vertical="center"/>
    </xf>
    <xf numFmtId="0" fontId="11" fillId="0" borderId="0" xfId="8" applyFont="1" applyFill="1"/>
    <xf numFmtId="49" fontId="11" fillId="0" borderId="0" xfId="1" applyNumberFormat="1" applyFont="1" applyFill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6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4" fontId="8" fillId="0" borderId="1" xfId="9" applyNumberFormat="1" applyFont="1" applyFill="1" applyBorder="1" applyAlignment="1">
      <alignment vertical="center"/>
    </xf>
    <xf numFmtId="4" fontId="13" fillId="0" borderId="1" xfId="9" applyNumberFormat="1" applyFont="1" applyFill="1" applyBorder="1" applyAlignment="1">
      <alignment vertical="center"/>
    </xf>
    <xf numFmtId="4" fontId="11" fillId="0" borderId="1" xfId="9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 applyBorder="1"/>
    <xf numFmtId="0" fontId="13" fillId="0" borderId="0" xfId="9" applyFont="1" applyFill="1" applyBorder="1" applyAlignment="1">
      <alignment horizontal="right" vertical="center"/>
    </xf>
    <xf numFmtId="4" fontId="13" fillId="0" borderId="0" xfId="9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/>
    <xf numFmtId="4" fontId="16" fillId="0" borderId="0" xfId="0" applyNumberFormat="1" applyFont="1" applyFill="1" applyAlignment="1">
      <alignment horizontal="right" vertical="top"/>
    </xf>
    <xf numFmtId="4" fontId="7" fillId="0" borderId="0" xfId="8" applyNumberFormat="1" applyFont="1" applyFill="1" applyAlignment="1"/>
    <xf numFmtId="4" fontId="8" fillId="0" borderId="0" xfId="7" applyNumberFormat="1" applyFont="1" applyFill="1" applyAlignment="1">
      <alignment vertical="top"/>
    </xf>
    <xf numFmtId="4" fontId="11" fillId="0" borderId="0" xfId="0" applyNumberFormat="1" applyFont="1" applyFill="1" applyAlignment="1"/>
    <xf numFmtId="4" fontId="11" fillId="0" borderId="0" xfId="0" applyNumberFormat="1" applyFont="1" applyFill="1" applyAlignment="1">
      <alignment horizontal="left" vertical="center"/>
    </xf>
    <xf numFmtId="4" fontId="11" fillId="0" borderId="0" xfId="1" applyNumberFormat="1" applyFont="1" applyFill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3" fillId="0" borderId="0" xfId="9" applyNumberFormat="1" applyFont="1" applyFill="1" applyBorder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11" fillId="0" borderId="0" xfId="5" applyNumberFormat="1" applyFont="1" applyFill="1" applyBorder="1" applyAlignment="1">
      <alignment horizontal="center" vertical="center"/>
    </xf>
    <xf numFmtId="4" fontId="11" fillId="0" borderId="0" xfId="5" applyNumberFormat="1" applyFont="1" applyBorder="1" applyAlignment="1">
      <alignment horizontal="right"/>
    </xf>
    <xf numFmtId="4" fontId="0" fillId="0" borderId="0" xfId="0" applyNumberFormat="1"/>
    <xf numFmtId="4" fontId="6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/>
    </xf>
    <xf numFmtId="4" fontId="11" fillId="0" borderId="0" xfId="5" applyNumberFormat="1" applyFont="1" applyFill="1" applyBorder="1" applyAlignment="1">
      <alignment horizontal="right"/>
    </xf>
    <xf numFmtId="4" fontId="0" fillId="0" borderId="0" xfId="0" applyNumberFormat="1" applyFill="1"/>
    <xf numFmtId="0" fontId="14" fillId="3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4" fillId="0" borderId="0" xfId="9" applyFont="1" applyFill="1" applyAlignment="1">
      <alignment horizontal="center" vertical="center"/>
    </xf>
    <xf numFmtId="0" fontId="30" fillId="0" borderId="0" xfId="1" applyFont="1" applyFill="1" applyAlignment="1">
      <alignment shrinkToFit="1"/>
    </xf>
    <xf numFmtId="0" fontId="6" fillId="0" borderId="0" xfId="1" applyFont="1" applyFill="1" applyBorder="1" applyAlignment="1">
      <alignment horizontal="center" vertical="top"/>
    </xf>
    <xf numFmtId="0" fontId="31" fillId="2" borderId="0" xfId="3" applyFont="1" applyFill="1" applyBorder="1" applyAlignment="1">
      <alignment horizontal="center" vertical="center" wrapText="1"/>
    </xf>
    <xf numFmtId="49" fontId="18" fillId="0" borderId="0" xfId="10" applyNumberFormat="1" applyFont="1" applyFill="1" applyAlignment="1">
      <alignment horizontal="center" vertical="top"/>
    </xf>
    <xf numFmtId="0" fontId="35" fillId="0" borderId="0" xfId="10" applyFont="1" applyFill="1"/>
    <xf numFmtId="0" fontId="36" fillId="0" borderId="0" xfId="10" applyFont="1" applyFill="1" applyBorder="1" applyAlignment="1">
      <alignment horizontal="left"/>
    </xf>
    <xf numFmtId="0" fontId="37" fillId="0" borderId="0" xfId="10" applyFont="1" applyFill="1" applyAlignment="1">
      <alignment horizontal="right"/>
    </xf>
    <xf numFmtId="4" fontId="37" fillId="0" borderId="0" xfId="10" applyNumberFormat="1" applyFont="1" applyFill="1" applyAlignment="1">
      <alignment horizontal="center"/>
    </xf>
    <xf numFmtId="49" fontId="7" fillId="0" borderId="0" xfId="8" applyNumberFormat="1" applyFont="1" applyFill="1" applyAlignment="1">
      <alignment horizontal="right"/>
    </xf>
    <xf numFmtId="49" fontId="8" fillId="0" borderId="0" xfId="7" applyNumberFormat="1" applyFont="1" applyFill="1" applyAlignment="1">
      <alignment horizontal="right" vertical="top"/>
    </xf>
    <xf numFmtId="49" fontId="11" fillId="0" borderId="0" xfId="7" applyNumberFormat="1" applyFont="1" applyFill="1" applyAlignment="1">
      <alignment horizontal="right" vertical="top" wrapText="1"/>
    </xf>
    <xf numFmtId="49" fontId="11" fillId="0" borderId="0" xfId="0" applyNumberFormat="1" applyFont="1" applyFill="1" applyAlignment="1">
      <alignment horizontal="right"/>
    </xf>
    <xf numFmtId="49" fontId="6" fillId="0" borderId="0" xfId="7" applyNumberFormat="1" applyFont="1" applyFill="1" applyAlignment="1">
      <alignment horizontal="right" vertical="top" wrapText="1"/>
    </xf>
    <xf numFmtId="49" fontId="11" fillId="0" borderId="0" xfId="0" applyNumberFormat="1" applyFont="1" applyFill="1" applyAlignment="1">
      <alignment horizontal="right" vertical="center"/>
    </xf>
    <xf numFmtId="49" fontId="18" fillId="0" borderId="0" xfId="10" applyNumberFormat="1" applyFont="1" applyFill="1" applyAlignment="1">
      <alignment horizontal="center" vertical="top"/>
    </xf>
    <xf numFmtId="0" fontId="30" fillId="0" borderId="0" xfId="1" applyFont="1" applyFill="1" applyAlignment="1">
      <alignment shrinkToFit="1"/>
    </xf>
    <xf numFmtId="0" fontId="6" fillId="0" borderId="0" xfId="1" applyFont="1" applyFill="1" applyBorder="1" applyAlignment="1">
      <alignment horizontal="center" vertical="top"/>
    </xf>
    <xf numFmtId="0" fontId="31" fillId="2" borderId="0" xfId="3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center"/>
    </xf>
    <xf numFmtId="49" fontId="11" fillId="0" borderId="0" xfId="7" applyNumberFormat="1" applyFont="1" applyFill="1" applyAlignment="1">
      <alignment horizontal="right" vertical="top" wrapText="1"/>
    </xf>
    <xf numFmtId="49" fontId="6" fillId="0" borderId="0" xfId="7" applyNumberFormat="1" applyFont="1" applyFill="1" applyAlignment="1">
      <alignment horizontal="right" vertical="top" wrapText="1"/>
    </xf>
    <xf numFmtId="0" fontId="19" fillId="0" borderId="0" xfId="4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" fontId="11" fillId="0" borderId="27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/>
    </xf>
    <xf numFmtId="4" fontId="8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4" fontId="8" fillId="0" borderId="28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left" vertical="center"/>
    </xf>
    <xf numFmtId="4" fontId="18" fillId="0" borderId="31" xfId="0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left" vertical="center" wrapText="1"/>
    </xf>
    <xf numFmtId="4" fontId="18" fillId="0" borderId="1" xfId="6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8" fillId="6" borderId="1" xfId="1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11" fillId="5" borderId="1" xfId="6" applyNumberFormat="1" applyFont="1" applyFill="1" applyBorder="1" applyAlignment="1">
      <alignment horizontal="center" vertical="center"/>
    </xf>
    <xf numFmtId="4" fontId="8" fillId="6" borderId="4" xfId="1" applyNumberFormat="1" applyFont="1" applyFill="1" applyBorder="1" applyAlignment="1">
      <alignment horizontal="center" vertical="center" wrapText="1"/>
    </xf>
    <xf numFmtId="4" fontId="8" fillId="6" borderId="3" xfId="1" applyNumberFormat="1" applyFont="1" applyFill="1" applyBorder="1" applyAlignment="1">
      <alignment horizontal="center" vertical="center" wrapText="1"/>
    </xf>
    <xf numFmtId="4" fontId="8" fillId="6" borderId="28" xfId="1" applyNumberFormat="1" applyFont="1" applyFill="1" applyBorder="1" applyAlignment="1">
      <alignment horizontal="center" vertical="center" wrapText="1"/>
    </xf>
    <xf numFmtId="4" fontId="11" fillId="0" borderId="3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4" fontId="8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2" fontId="11" fillId="6" borderId="1" xfId="0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5" applyFont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0" fillId="0" borderId="0" xfId="8" applyFont="1" applyFill="1"/>
    <xf numFmtId="0" fontId="0" fillId="0" borderId="0" xfId="1" applyFont="1" applyFill="1"/>
    <xf numFmtId="0" fontId="11" fillId="0" borderId="0" xfId="9" applyFont="1" applyFill="1"/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39" fillId="0" borderId="0" xfId="0" applyFont="1"/>
    <xf numFmtId="0" fontId="18" fillId="0" borderId="0" xfId="10" applyFont="1" applyFill="1"/>
    <xf numFmtId="4" fontId="14" fillId="0" borderId="0" xfId="10" applyNumberFormat="1" applyFont="1" applyFill="1" applyAlignment="1">
      <alignment horizontal="center"/>
    </xf>
    <xf numFmtId="0" fontId="11" fillId="0" borderId="0" xfId="4" applyFont="1" applyBorder="1" applyAlignment="1">
      <alignment horizontal="center" vertical="center" wrapText="1"/>
    </xf>
    <xf numFmtId="4" fontId="0" fillId="0" borderId="0" xfId="0" applyNumberFormat="1" applyFont="1"/>
    <xf numFmtId="49" fontId="8" fillId="0" borderId="0" xfId="8" applyNumberFormat="1" applyFont="1" applyFill="1" applyAlignment="1">
      <alignment horizontal="right"/>
    </xf>
    <xf numFmtId="0" fontId="8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9" fontId="18" fillId="0" borderId="0" xfId="10" applyNumberFormat="1" applyFont="1" applyFill="1" applyAlignment="1">
      <alignment horizontal="center" vertical="top"/>
    </xf>
    <xf numFmtId="0" fontId="30" fillId="0" borderId="0" xfId="1" applyFont="1" applyFill="1" applyAlignment="1">
      <alignment shrinkToFit="1"/>
    </xf>
    <xf numFmtId="49" fontId="8" fillId="0" borderId="0" xfId="1" applyNumberFormat="1" applyFont="1" applyFill="1" applyAlignment="1">
      <alignment vertical="top" wrapText="1"/>
    </xf>
    <xf numFmtId="49" fontId="11" fillId="0" borderId="0" xfId="1" applyNumberFormat="1" applyFont="1" applyFill="1" applyAlignment="1">
      <alignment vertical="top" wrapText="1"/>
    </xf>
    <xf numFmtId="49" fontId="11" fillId="0" borderId="0" xfId="7" applyNumberFormat="1" applyFont="1" applyFill="1" applyAlignment="1">
      <alignment vertical="top" wrapText="1"/>
    </xf>
    <xf numFmtId="49" fontId="6" fillId="0" borderId="0" xfId="7" applyNumberFormat="1" applyFont="1" applyFill="1" applyAlignment="1">
      <alignment vertical="top" wrapText="1"/>
    </xf>
    <xf numFmtId="0" fontId="29" fillId="0" borderId="0" xfId="8" applyFont="1" applyFill="1" applyBorder="1" applyAlignment="1">
      <alignment shrinkToFit="1"/>
    </xf>
    <xf numFmtId="0" fontId="6" fillId="0" borderId="0" xfId="1" applyFont="1" applyFill="1" applyBorder="1" applyAlignment="1">
      <alignment vertical="top"/>
    </xf>
    <xf numFmtId="0" fontId="14" fillId="0" borderId="0" xfId="9" applyFont="1" applyFill="1" applyAlignment="1">
      <alignment vertical="center"/>
    </xf>
    <xf numFmtId="0" fontId="31" fillId="2" borderId="0" xfId="3" applyFont="1" applyFill="1" applyBorder="1" applyAlignment="1">
      <alignment vertical="center" wrapText="1"/>
    </xf>
    <xf numFmtId="49" fontId="18" fillId="0" borderId="0" xfId="10" applyNumberFormat="1" applyFont="1" applyFill="1" applyAlignment="1">
      <alignment vertical="top"/>
    </xf>
    <xf numFmtId="0" fontId="36" fillId="0" borderId="0" xfId="10" applyFont="1" applyFill="1" applyAlignment="1"/>
    <xf numFmtId="4" fontId="36" fillId="0" borderId="31" xfId="10" applyNumberFormat="1" applyFont="1" applyFill="1" applyBorder="1" applyAlignment="1"/>
    <xf numFmtId="0" fontId="11" fillId="0" borderId="0" xfId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1" xfId="6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0" fontId="14" fillId="4" borderId="29" xfId="0" applyFont="1" applyFill="1" applyBorder="1" applyAlignment="1">
      <alignment vertical="center"/>
    </xf>
    <xf numFmtId="0" fontId="13" fillId="0" borderId="1" xfId="9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" fontId="8" fillId="0" borderId="34" xfId="1" applyNumberFormat="1" applyFont="1" applyFill="1" applyBorder="1" applyAlignment="1">
      <alignment horizontal="center" vertical="center" wrapText="1"/>
    </xf>
    <xf numFmtId="4" fontId="8" fillId="0" borderId="36" xfId="1" applyNumberFormat="1" applyFont="1" applyFill="1" applyBorder="1" applyAlignment="1">
      <alignment horizontal="center" vertical="center" wrapText="1"/>
    </xf>
    <xf numFmtId="4" fontId="8" fillId="0" borderId="35" xfId="1" applyNumberFormat="1" applyFont="1" applyFill="1" applyBorder="1" applyAlignment="1">
      <alignment horizontal="center" vertical="center" wrapText="1"/>
    </xf>
    <xf numFmtId="0" fontId="11" fillId="0" borderId="0" xfId="5" applyFont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1" fillId="0" borderId="0" xfId="4" applyFont="1" applyBorder="1" applyAlignment="1">
      <alignment horizontal="right" wrapText="1"/>
    </xf>
    <xf numFmtId="0" fontId="11" fillId="0" borderId="0" xfId="4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" fontId="8" fillId="6" borderId="1" xfId="1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0" fontId="13" fillId="0" borderId="1" xfId="9" applyFont="1" applyFill="1" applyBorder="1" applyAlignment="1">
      <alignment horizontal="right" vertical="center"/>
    </xf>
    <xf numFmtId="0" fontId="8" fillId="0" borderId="1" xfId="9" applyFont="1" applyFill="1" applyBorder="1" applyAlignment="1">
      <alignment horizontal="right" vertical="center"/>
    </xf>
    <xf numFmtId="0" fontId="32" fillId="0" borderId="1" xfId="9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left" vertical="center"/>
    </xf>
    <xf numFmtId="0" fontId="19" fillId="0" borderId="0" xfId="4" applyFont="1" applyBorder="1" applyAlignment="1">
      <alignment horizontal="right" wrapText="1"/>
    </xf>
    <xf numFmtId="0" fontId="19" fillId="0" borderId="0" xfId="4" applyFont="1" applyBorder="1" applyAlignment="1">
      <alignment horizontal="center" vertical="center" wrapText="1"/>
    </xf>
    <xf numFmtId="4" fontId="36" fillId="0" borderId="31" xfId="10" applyNumberFormat="1" applyFont="1" applyFill="1" applyBorder="1" applyAlignment="1">
      <alignment horizontal="center"/>
    </xf>
    <xf numFmtId="49" fontId="8" fillId="0" borderId="0" xfId="1" applyNumberFormat="1" applyFont="1" applyFill="1" applyAlignment="1">
      <alignment horizontal="left" vertical="top" wrapText="1"/>
    </xf>
    <xf numFmtId="49" fontId="11" fillId="0" borderId="0" xfId="1" applyNumberFormat="1" applyFont="1" applyFill="1" applyAlignment="1">
      <alignment horizontal="left" vertical="top" wrapText="1"/>
    </xf>
    <xf numFmtId="49" fontId="11" fillId="0" borderId="0" xfId="7" applyNumberFormat="1" applyFont="1" applyFill="1" applyAlignment="1">
      <alignment horizontal="right" vertical="top" wrapText="1"/>
    </xf>
    <xf numFmtId="49" fontId="6" fillId="0" borderId="0" xfId="7" applyNumberFormat="1" applyFont="1" applyFill="1" applyAlignment="1">
      <alignment horizontal="right" vertical="top" wrapText="1"/>
    </xf>
    <xf numFmtId="0" fontId="29" fillId="0" borderId="0" xfId="8" applyFont="1" applyFill="1" applyBorder="1" applyAlignment="1">
      <alignment horizontal="center" shrinkToFit="1"/>
    </xf>
    <xf numFmtId="0" fontId="30" fillId="0" borderId="0" xfId="1" applyFont="1" applyFill="1" applyAlignment="1">
      <alignment shrinkToFit="1"/>
    </xf>
    <xf numFmtId="0" fontId="6" fillId="0" borderId="0" xfId="1" applyFont="1" applyFill="1" applyBorder="1" applyAlignment="1">
      <alignment horizontal="center" vertical="top"/>
    </xf>
    <xf numFmtId="0" fontId="31" fillId="2" borderId="0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center"/>
    </xf>
    <xf numFmtId="49" fontId="18" fillId="0" borderId="0" xfId="10" applyNumberFormat="1" applyFont="1" applyFill="1" applyAlignment="1">
      <alignment horizontal="center" vertical="top"/>
    </xf>
    <xf numFmtId="0" fontId="36" fillId="0" borderId="0" xfId="10" applyFont="1" applyFill="1" applyAlignment="1">
      <alignment horizontal="right"/>
    </xf>
  </cellXfs>
  <cellStyles count="26">
    <cellStyle name="Денежный 2" xfId="14"/>
    <cellStyle name="Обычный" xfId="0" builtinId="0"/>
    <cellStyle name="Обычный 2" xfId="1"/>
    <cellStyle name="Обычный 2 2" xfId="6"/>
    <cellStyle name="Обычный 2 2 2" xfId="15"/>
    <cellStyle name="Обычный 2 2 3" xfId="7"/>
    <cellStyle name="Обычный 3" xfId="12"/>
    <cellStyle name="Обычный 3 2" xfId="13"/>
    <cellStyle name="Обычный 3 2 2" xfId="20"/>
    <cellStyle name="Обычный 3 2 2 2" xfId="23"/>
    <cellStyle name="Обычный 3 2 2 2 2" xfId="24"/>
    <cellStyle name="Обычный 3 2 2 2 2 2 3 2" xfId="10"/>
    <cellStyle name="Обычный 3 3" xfId="19"/>
    <cellStyle name="Обычный 3 4 2" xfId="5"/>
    <cellStyle name="Обычный 3 4 3 2" xfId="9"/>
    <cellStyle name="Обычный 4" xfId="16"/>
    <cellStyle name="Обычный 5" xfId="22"/>
    <cellStyle name="Обычный 6" xfId="25"/>
    <cellStyle name="Обычный 7" xfId="11"/>
    <cellStyle name="Обычный 8 3" xfId="4"/>
    <cellStyle name="Обычный_ПЗ для СМУ Цементстрой 4 эт " xfId="3"/>
    <cellStyle name="Обычный_ПЗ для СМУ Цементстрой 4 эт _каркас цоколь и 1 этаж 5.08.2010 2" xfId="8"/>
    <cellStyle name="Процентный 2" xfId="17"/>
    <cellStyle name="Финансовый 2" xfId="2"/>
    <cellStyle name="Финансовый 2 2" xfId="18"/>
    <cellStyle name="Финансовый 3" xfId="21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11.png"/><Relationship Id="rId18" Type="http://schemas.openxmlformats.org/officeDocument/2006/relationships/image" Target="../media/image16.png"/><Relationship Id="rId3" Type="http://schemas.openxmlformats.org/officeDocument/2006/relationships/image" Target="../media/image3.png"/><Relationship Id="rId21" Type="http://schemas.openxmlformats.org/officeDocument/2006/relationships/image" Target="../media/image19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17" Type="http://schemas.openxmlformats.org/officeDocument/2006/relationships/image" Target="../media/image15.png"/><Relationship Id="rId2" Type="http://schemas.openxmlformats.org/officeDocument/2006/relationships/image" Target="../media/image2.png"/><Relationship Id="rId16" Type="http://schemas.openxmlformats.org/officeDocument/2006/relationships/image" Target="../media/image14.jpeg"/><Relationship Id="rId20" Type="http://schemas.openxmlformats.org/officeDocument/2006/relationships/image" Target="../media/image18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11" Type="http://schemas.openxmlformats.org/officeDocument/2006/relationships/image" Target="../media/image9.png"/><Relationship Id="rId5" Type="http://schemas.openxmlformats.org/officeDocument/2006/relationships/image" Target="../media/image4.png"/><Relationship Id="rId15" Type="http://schemas.openxmlformats.org/officeDocument/2006/relationships/image" Target="../media/image13.png"/><Relationship Id="rId10" Type="http://schemas.openxmlformats.org/officeDocument/2006/relationships/image" Target="../media/image8.png"/><Relationship Id="rId19" Type="http://schemas.openxmlformats.org/officeDocument/2006/relationships/image" Target="../media/image17.jpeg"/><Relationship Id="rId4" Type="http://schemas.microsoft.com/office/2007/relationships/hdphoto" Target="../media/hdphoto1.wdp"/><Relationship Id="rId9" Type="http://schemas.openxmlformats.org/officeDocument/2006/relationships/image" Target="../media/image7.png"/><Relationship Id="rId14" Type="http://schemas.openxmlformats.org/officeDocument/2006/relationships/image" Target="../media/image12.png"/><Relationship Id="rId22" Type="http://schemas.openxmlformats.org/officeDocument/2006/relationships/image" Target="../media/image2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11.png"/><Relationship Id="rId18" Type="http://schemas.openxmlformats.org/officeDocument/2006/relationships/image" Target="../media/image15.png"/><Relationship Id="rId3" Type="http://schemas.openxmlformats.org/officeDocument/2006/relationships/image" Target="../media/image3.png"/><Relationship Id="rId21" Type="http://schemas.openxmlformats.org/officeDocument/2006/relationships/image" Target="../media/image23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17" Type="http://schemas.openxmlformats.org/officeDocument/2006/relationships/image" Target="../media/image21.png"/><Relationship Id="rId2" Type="http://schemas.openxmlformats.org/officeDocument/2006/relationships/image" Target="../media/image2.png"/><Relationship Id="rId16" Type="http://schemas.openxmlformats.org/officeDocument/2006/relationships/image" Target="../media/image14.jpeg"/><Relationship Id="rId20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11" Type="http://schemas.openxmlformats.org/officeDocument/2006/relationships/image" Target="../media/image9.png"/><Relationship Id="rId5" Type="http://schemas.openxmlformats.org/officeDocument/2006/relationships/image" Target="../media/image4.png"/><Relationship Id="rId15" Type="http://schemas.openxmlformats.org/officeDocument/2006/relationships/image" Target="../media/image13.png"/><Relationship Id="rId10" Type="http://schemas.openxmlformats.org/officeDocument/2006/relationships/image" Target="../media/image8.png"/><Relationship Id="rId19" Type="http://schemas.openxmlformats.org/officeDocument/2006/relationships/image" Target="../media/image22.png"/><Relationship Id="rId4" Type="http://schemas.microsoft.com/office/2007/relationships/hdphoto" Target="../media/hdphoto1.wdp"/><Relationship Id="rId9" Type="http://schemas.openxmlformats.org/officeDocument/2006/relationships/image" Target="../media/image7.png"/><Relationship Id="rId14" Type="http://schemas.openxmlformats.org/officeDocument/2006/relationships/image" Target="../media/image12.png"/><Relationship Id="rId22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331304</xdr:colOff>
      <xdr:row>54</xdr:row>
      <xdr:rowOff>0</xdr:rowOff>
    </xdr:from>
    <xdr:to>
      <xdr:col>41</xdr:col>
      <xdr:colOff>82825</xdr:colOff>
      <xdr:row>56</xdr:row>
      <xdr:rowOff>644435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331" t="38249" r="25805" b="38963"/>
        <a:stretch/>
      </xdr:blipFill>
      <xdr:spPr>
        <a:xfrm>
          <a:off x="35383304" y="13049250"/>
          <a:ext cx="7066722" cy="2291180"/>
        </a:xfrm>
        <a:prstGeom prst="rect">
          <a:avLst/>
        </a:prstGeom>
      </xdr:spPr>
    </xdr:pic>
    <xdr:clientData/>
  </xdr:twoCellAnchor>
  <xdr:twoCellAnchor editAs="oneCell">
    <xdr:from>
      <xdr:col>29</xdr:col>
      <xdr:colOff>331304</xdr:colOff>
      <xdr:row>36</xdr:row>
      <xdr:rowOff>0</xdr:rowOff>
    </xdr:from>
    <xdr:to>
      <xdr:col>41</xdr:col>
      <xdr:colOff>82825</xdr:colOff>
      <xdr:row>38</xdr:row>
      <xdr:rowOff>652879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331" t="38249" r="25805" b="38963"/>
        <a:stretch/>
      </xdr:blipFill>
      <xdr:spPr>
        <a:xfrm>
          <a:off x="36997203" y="21308174"/>
          <a:ext cx="7071858" cy="2290321"/>
        </a:xfrm>
        <a:prstGeom prst="rect">
          <a:avLst/>
        </a:prstGeom>
      </xdr:spPr>
    </xdr:pic>
    <xdr:clientData/>
  </xdr:twoCellAnchor>
  <xdr:twoCellAnchor editAs="oneCell">
    <xdr:from>
      <xdr:col>7</xdr:col>
      <xdr:colOff>488107</xdr:colOff>
      <xdr:row>34</xdr:row>
      <xdr:rowOff>97711</xdr:rowOff>
    </xdr:from>
    <xdr:to>
      <xdr:col>7</xdr:col>
      <xdr:colOff>2013072</xdr:colOff>
      <xdr:row>34</xdr:row>
      <xdr:rowOff>619514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8607" y="2965794"/>
          <a:ext cx="1524965" cy="521803"/>
        </a:xfrm>
        <a:prstGeom prst="rect">
          <a:avLst/>
        </a:prstGeom>
      </xdr:spPr>
    </xdr:pic>
    <xdr:clientData/>
  </xdr:twoCellAnchor>
  <xdr:twoCellAnchor editAs="oneCell">
    <xdr:from>
      <xdr:col>7</xdr:col>
      <xdr:colOff>555976</xdr:colOff>
      <xdr:row>35</xdr:row>
      <xdr:rowOff>109084</xdr:rowOff>
    </xdr:from>
    <xdr:to>
      <xdr:col>7</xdr:col>
      <xdr:colOff>1906040</xdr:colOff>
      <xdr:row>35</xdr:row>
      <xdr:rowOff>546405</xdr:rowOff>
    </xdr:to>
    <xdr:pic>
      <xdr:nvPicPr>
        <xdr:cNvPr id="27" name="Рисунок 26"/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45000"/>
                  </a14:imgEffect>
                  <a14:imgEffect>
                    <a14:brightnessContrast bright="-100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76444" b="83365"/>
        <a:stretch/>
      </xdr:blipFill>
      <xdr:spPr bwMode="auto">
        <a:xfrm>
          <a:off x="7096476" y="3749751"/>
          <a:ext cx="1350064" cy="4373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566846</xdr:colOff>
      <xdr:row>36</xdr:row>
      <xdr:rowOff>7118</xdr:rowOff>
    </xdr:from>
    <xdr:to>
      <xdr:col>7</xdr:col>
      <xdr:colOff>2114955</xdr:colOff>
      <xdr:row>36</xdr:row>
      <xdr:rowOff>595183</xdr:rowOff>
    </xdr:to>
    <xdr:pic>
      <xdr:nvPicPr>
        <xdr:cNvPr id="28" name="Рисунок 27"/>
        <xdr:cNvPicPr/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45000"/>
                  </a14:imgEffect>
                  <a14:imgEffect>
                    <a14:brightnessContrast bright="-100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916" t="-1852" r="76336" b="84568"/>
        <a:stretch/>
      </xdr:blipFill>
      <xdr:spPr bwMode="auto">
        <a:xfrm>
          <a:off x="7107346" y="4303951"/>
          <a:ext cx="1548109" cy="5880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685810</xdr:colOff>
      <xdr:row>37</xdr:row>
      <xdr:rowOff>73368</xdr:rowOff>
    </xdr:from>
    <xdr:to>
      <xdr:col>7</xdr:col>
      <xdr:colOff>1480940</xdr:colOff>
      <xdr:row>37</xdr:row>
      <xdr:rowOff>781758</xdr:rowOff>
    </xdr:to>
    <xdr:pic>
      <xdr:nvPicPr>
        <xdr:cNvPr id="29" name="Рисунок 28" descr="&amp;Kcy;&amp;acy;&amp;rcy;&amp;tcy;&amp;icy;&amp;ncy;&amp;kcy;&amp;icy; &amp;pcy;&amp;ocy; &amp;zcy;&amp;acy;&amp;pcy;&amp;rcy;&amp;ocy;&amp;scy;&amp;ucy; &amp;zcy;&amp;ncy;&amp;acy;&amp;kcy; &amp;vcy;&amp;vcy;&amp;ocy;&amp;dcy; &amp;zcy;&amp;acy;&amp;zcy;&amp;iecy;&amp;mcy;&amp;lcy;&amp;iecy;&amp;ncy;&amp;icy;&amp;yacy; &amp;vcy; &amp;zcy;&amp;dcy;&amp;acy;&amp;ncy;&amp;icy;&amp;iecy;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310" y="5058118"/>
          <a:ext cx="795130" cy="70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772701</xdr:colOff>
      <xdr:row>38</xdr:row>
      <xdr:rowOff>69336</xdr:rowOff>
    </xdr:from>
    <xdr:to>
      <xdr:col>7</xdr:col>
      <xdr:colOff>1574805</xdr:colOff>
      <xdr:row>38</xdr:row>
      <xdr:rowOff>827398</xdr:rowOff>
    </xdr:to>
    <xdr:pic>
      <xdr:nvPicPr>
        <xdr:cNvPr id="30" name="Рисунок 29" descr="http://files.stroyinf.ru/data1/10/10259/x252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3201" y="6006586"/>
          <a:ext cx="802104" cy="758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603725</xdr:colOff>
      <xdr:row>39</xdr:row>
      <xdr:rowOff>61537</xdr:rowOff>
    </xdr:from>
    <xdr:to>
      <xdr:col>7</xdr:col>
      <xdr:colOff>1883996</xdr:colOff>
      <xdr:row>39</xdr:row>
      <xdr:rowOff>750445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44225" y="6845454"/>
          <a:ext cx="1280271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545950</xdr:colOff>
      <xdr:row>42</xdr:row>
      <xdr:rowOff>117997</xdr:rowOff>
    </xdr:from>
    <xdr:to>
      <xdr:col>7</xdr:col>
      <xdr:colOff>2009117</xdr:colOff>
      <xdr:row>42</xdr:row>
      <xdr:rowOff>764229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86450" y="10267414"/>
          <a:ext cx="1463167" cy="646232"/>
        </a:xfrm>
        <a:prstGeom prst="rect">
          <a:avLst/>
        </a:prstGeom>
      </xdr:spPr>
    </xdr:pic>
    <xdr:clientData/>
  </xdr:twoCellAnchor>
  <xdr:twoCellAnchor editAs="oneCell">
    <xdr:from>
      <xdr:col>7</xdr:col>
      <xdr:colOff>592344</xdr:colOff>
      <xdr:row>43</xdr:row>
      <xdr:rowOff>25064</xdr:rowOff>
    </xdr:from>
    <xdr:to>
      <xdr:col>7</xdr:col>
      <xdr:colOff>1970233</xdr:colOff>
      <xdr:row>43</xdr:row>
      <xdr:rowOff>634894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32844" y="11031731"/>
          <a:ext cx="1377889" cy="609830"/>
        </a:xfrm>
        <a:prstGeom prst="rect">
          <a:avLst/>
        </a:prstGeom>
      </xdr:spPr>
    </xdr:pic>
    <xdr:clientData/>
  </xdr:twoCellAnchor>
  <xdr:twoCellAnchor editAs="oneCell">
    <xdr:from>
      <xdr:col>7</xdr:col>
      <xdr:colOff>893926</xdr:colOff>
      <xdr:row>45</xdr:row>
      <xdr:rowOff>62874</xdr:rowOff>
    </xdr:from>
    <xdr:to>
      <xdr:col>7</xdr:col>
      <xdr:colOff>1588930</xdr:colOff>
      <xdr:row>45</xdr:row>
      <xdr:rowOff>741846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434426" y="12508874"/>
          <a:ext cx="695004" cy="678972"/>
        </a:xfrm>
        <a:prstGeom prst="rect">
          <a:avLst/>
        </a:prstGeom>
      </xdr:spPr>
    </xdr:pic>
    <xdr:clientData/>
  </xdr:twoCellAnchor>
  <xdr:twoCellAnchor editAs="oneCell">
    <xdr:from>
      <xdr:col>7</xdr:col>
      <xdr:colOff>829272</xdr:colOff>
      <xdr:row>46</xdr:row>
      <xdr:rowOff>21637</xdr:rowOff>
    </xdr:from>
    <xdr:to>
      <xdr:col>7</xdr:col>
      <xdr:colOff>1585242</xdr:colOff>
      <xdr:row>46</xdr:row>
      <xdr:rowOff>734931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69772" y="13219054"/>
          <a:ext cx="755970" cy="713294"/>
        </a:xfrm>
        <a:prstGeom prst="rect">
          <a:avLst/>
        </a:prstGeom>
      </xdr:spPr>
    </xdr:pic>
    <xdr:clientData/>
  </xdr:twoCellAnchor>
  <xdr:twoCellAnchor editAs="oneCell">
    <xdr:from>
      <xdr:col>7</xdr:col>
      <xdr:colOff>610402</xdr:colOff>
      <xdr:row>47</xdr:row>
      <xdr:rowOff>136379</xdr:rowOff>
    </xdr:from>
    <xdr:to>
      <xdr:col>7</xdr:col>
      <xdr:colOff>2128438</xdr:colOff>
      <xdr:row>47</xdr:row>
      <xdr:rowOff>721646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150902" y="14169879"/>
          <a:ext cx="1518036" cy="585267"/>
        </a:xfrm>
        <a:prstGeom prst="rect">
          <a:avLst/>
        </a:prstGeom>
      </xdr:spPr>
    </xdr:pic>
    <xdr:clientData/>
  </xdr:twoCellAnchor>
  <xdr:twoCellAnchor editAs="oneCell">
    <xdr:from>
      <xdr:col>7</xdr:col>
      <xdr:colOff>499879</xdr:colOff>
      <xdr:row>48</xdr:row>
      <xdr:rowOff>10119</xdr:rowOff>
    </xdr:from>
    <xdr:to>
      <xdr:col>7</xdr:col>
      <xdr:colOff>1877694</xdr:colOff>
      <xdr:row>48</xdr:row>
      <xdr:rowOff>881923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040379" y="15027869"/>
          <a:ext cx="1377815" cy="871804"/>
        </a:xfrm>
        <a:prstGeom prst="rect">
          <a:avLst/>
        </a:prstGeom>
      </xdr:spPr>
    </xdr:pic>
    <xdr:clientData/>
  </xdr:twoCellAnchor>
  <xdr:twoCellAnchor editAs="oneCell">
    <xdr:from>
      <xdr:col>7</xdr:col>
      <xdr:colOff>719428</xdr:colOff>
      <xdr:row>50</xdr:row>
      <xdr:rowOff>200984</xdr:rowOff>
    </xdr:from>
    <xdr:to>
      <xdr:col>7</xdr:col>
      <xdr:colOff>1526251</xdr:colOff>
      <xdr:row>50</xdr:row>
      <xdr:rowOff>785433</xdr:rowOff>
    </xdr:to>
    <xdr:pic>
      <xdr:nvPicPr>
        <xdr:cNvPr id="38" name="Рисунок 37" descr="&amp;Kcy;&amp;acy;&amp;rcy;&amp;tcy;&amp;icy;&amp;ncy;&amp;kcy;&amp;icy; &amp;pcy;&amp;ocy; &amp;zcy;&amp;acy;&amp;pcy;&amp;rcy;&amp;ocy;&amp;scy;&amp;ucy; &amp;dcy;&amp;bcy;&amp;ocy; 01-1-00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28" y="16171234"/>
          <a:ext cx="806823" cy="584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610130</xdr:colOff>
      <xdr:row>41</xdr:row>
      <xdr:rowOff>0</xdr:rowOff>
    </xdr:from>
    <xdr:to>
      <xdr:col>7</xdr:col>
      <xdr:colOff>2116745</xdr:colOff>
      <xdr:row>41</xdr:row>
      <xdr:rowOff>579264</xdr:rowOff>
    </xdr:to>
    <xdr:pic>
      <xdr:nvPicPr>
        <xdr:cNvPr id="40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630" y="8520836"/>
          <a:ext cx="1506615" cy="57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870094</xdr:colOff>
      <xdr:row>44</xdr:row>
      <xdr:rowOff>50484</xdr:rowOff>
    </xdr:from>
    <xdr:to>
      <xdr:col>7</xdr:col>
      <xdr:colOff>1619148</xdr:colOff>
      <xdr:row>44</xdr:row>
      <xdr:rowOff>698500</xdr:rowOff>
    </xdr:to>
    <xdr:pic>
      <xdr:nvPicPr>
        <xdr:cNvPr id="42" name="Рисунок 4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5" t="9622" r="10048" b="10199"/>
        <a:stretch/>
      </xdr:blipFill>
      <xdr:spPr bwMode="auto">
        <a:xfrm>
          <a:off x="6034761" y="11649817"/>
          <a:ext cx="749054" cy="648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455083</xdr:colOff>
      <xdr:row>33</xdr:row>
      <xdr:rowOff>23658</xdr:rowOff>
    </xdr:from>
    <xdr:to>
      <xdr:col>7</xdr:col>
      <xdr:colOff>1788582</xdr:colOff>
      <xdr:row>33</xdr:row>
      <xdr:rowOff>607915</xdr:rowOff>
    </xdr:to>
    <xdr:pic>
      <xdr:nvPicPr>
        <xdr:cNvPr id="46" name="Рисунок 45" descr="C:\Users\ЧерноусоваКВ.SSA72\Downloads\tse26 (1).jpg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5583" y="2203825"/>
          <a:ext cx="1333499" cy="5842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656167</xdr:colOff>
      <xdr:row>40</xdr:row>
      <xdr:rowOff>63500</xdr:rowOff>
    </xdr:from>
    <xdr:to>
      <xdr:col>7</xdr:col>
      <xdr:colOff>1936438</xdr:colOff>
      <xdr:row>40</xdr:row>
      <xdr:rowOff>752408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flipH="1">
          <a:off x="5820834" y="9101667"/>
          <a:ext cx="1280271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190501</xdr:colOff>
      <xdr:row>56</xdr:row>
      <xdr:rowOff>10583</xdr:rowOff>
    </xdr:from>
    <xdr:to>
      <xdr:col>7</xdr:col>
      <xdr:colOff>3206751</xdr:colOff>
      <xdr:row>56</xdr:row>
      <xdr:rowOff>1883834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168" y="22087416"/>
          <a:ext cx="3016250" cy="1873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228380</xdr:colOff>
      <xdr:row>57</xdr:row>
      <xdr:rowOff>179919</xdr:rowOff>
    </xdr:from>
    <xdr:to>
      <xdr:col>8</xdr:col>
      <xdr:colOff>2174874</xdr:colOff>
      <xdr:row>57</xdr:row>
      <xdr:rowOff>1513417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880" y="24045336"/>
          <a:ext cx="1946494" cy="1333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402165</xdr:colOff>
      <xdr:row>57</xdr:row>
      <xdr:rowOff>10584</xdr:rowOff>
    </xdr:from>
    <xdr:to>
      <xdr:col>7</xdr:col>
      <xdr:colOff>3005734</xdr:colOff>
      <xdr:row>57</xdr:row>
      <xdr:rowOff>1714500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6832" y="23876001"/>
          <a:ext cx="2603569" cy="1703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331304</xdr:colOff>
      <xdr:row>34</xdr:row>
      <xdr:rowOff>0</xdr:rowOff>
    </xdr:from>
    <xdr:to>
      <xdr:col>43</xdr:col>
      <xdr:colOff>82826</xdr:colOff>
      <xdr:row>36</xdr:row>
      <xdr:rowOff>652880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331" t="38249" r="25805" b="38963"/>
        <a:stretch/>
      </xdr:blipFill>
      <xdr:spPr>
        <a:xfrm>
          <a:off x="18528195" y="8564217"/>
          <a:ext cx="7106479" cy="2343979"/>
        </a:xfrm>
        <a:prstGeom prst="rect">
          <a:avLst/>
        </a:prstGeom>
      </xdr:spPr>
    </xdr:pic>
    <xdr:clientData/>
  </xdr:twoCellAnchor>
  <xdr:twoCellAnchor editAs="oneCell">
    <xdr:from>
      <xdr:col>9</xdr:col>
      <xdr:colOff>54428</xdr:colOff>
      <xdr:row>32</xdr:row>
      <xdr:rowOff>183091</xdr:rowOff>
    </xdr:from>
    <xdr:to>
      <xdr:col>9</xdr:col>
      <xdr:colOff>1579393</xdr:colOff>
      <xdr:row>32</xdr:row>
      <xdr:rowOff>704894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13964" y="11858020"/>
          <a:ext cx="1524965" cy="521803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33</xdr:row>
      <xdr:rowOff>87441</xdr:rowOff>
    </xdr:from>
    <xdr:to>
      <xdr:col>9</xdr:col>
      <xdr:colOff>1445314</xdr:colOff>
      <xdr:row>33</xdr:row>
      <xdr:rowOff>524762</xdr:rowOff>
    </xdr:to>
    <xdr:pic>
      <xdr:nvPicPr>
        <xdr:cNvPr id="7" name="Рисунок 6"/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45000"/>
                  </a14:imgEffect>
                  <a14:imgEffect>
                    <a14:brightnessContrast bright="-100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76444" b="83365"/>
        <a:stretch/>
      </xdr:blipFill>
      <xdr:spPr bwMode="auto">
        <a:xfrm>
          <a:off x="8354786" y="12537977"/>
          <a:ext cx="1350064" cy="4373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122464</xdr:colOff>
      <xdr:row>34</xdr:row>
      <xdr:rowOff>6880</xdr:rowOff>
    </xdr:from>
    <xdr:to>
      <xdr:col>9</xdr:col>
      <xdr:colOff>1670573</xdr:colOff>
      <xdr:row>34</xdr:row>
      <xdr:rowOff>594945</xdr:rowOff>
    </xdr:to>
    <xdr:pic>
      <xdr:nvPicPr>
        <xdr:cNvPr id="8" name="Рисунок 7"/>
        <xdr:cNvPicPr/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45000"/>
                  </a14:imgEffect>
                  <a14:imgEffect>
                    <a14:brightnessContrast bright="-100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916" t="-1852" r="76336" b="84568"/>
        <a:stretch/>
      </xdr:blipFill>
      <xdr:spPr bwMode="auto">
        <a:xfrm>
          <a:off x="8382000" y="13110559"/>
          <a:ext cx="1548109" cy="5880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421821</xdr:colOff>
      <xdr:row>35</xdr:row>
      <xdr:rowOff>105119</xdr:rowOff>
    </xdr:from>
    <xdr:to>
      <xdr:col>9</xdr:col>
      <xdr:colOff>1216951</xdr:colOff>
      <xdr:row>35</xdr:row>
      <xdr:rowOff>813509</xdr:rowOff>
    </xdr:to>
    <xdr:pic>
      <xdr:nvPicPr>
        <xdr:cNvPr id="10" name="Рисунок 9" descr="&amp;Kcy;&amp;acy;&amp;rcy;&amp;tcy;&amp;icy;&amp;ncy;&amp;kcy;&amp;icy; &amp;pcy;&amp;ocy; &amp;zcy;&amp;acy;&amp;pcy;&amp;rcy;&amp;ocy;&amp;scy;&amp;ucy; &amp;zcy;&amp;ncy;&amp;acy;&amp;kcy; &amp;vcy;&amp;vcy;&amp;ocy;&amp;dcy; &amp;zcy;&amp;acy;&amp;zcy;&amp;iecy;&amp;mcy;&amp;lcy;&amp;iecy;&amp;ncy;&amp;icy;&amp;yacy; &amp;vcy; &amp;zcy;&amp;dcy;&amp;acy;&amp;ncy;&amp;icy;&amp;iecy;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1357" y="13889155"/>
          <a:ext cx="795130" cy="70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380999</xdr:colOff>
      <xdr:row>36</xdr:row>
      <xdr:rowOff>36991</xdr:rowOff>
    </xdr:from>
    <xdr:to>
      <xdr:col>9</xdr:col>
      <xdr:colOff>1183103</xdr:colOff>
      <xdr:row>36</xdr:row>
      <xdr:rowOff>798990</xdr:rowOff>
    </xdr:to>
    <xdr:pic>
      <xdr:nvPicPr>
        <xdr:cNvPr id="9" name="Рисунок 8" descr="http://files.stroyinf.ru/data1/10/10259/x252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0535" y="14773527"/>
          <a:ext cx="802104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231321</xdr:colOff>
      <xdr:row>37</xdr:row>
      <xdr:rowOff>118634</xdr:rowOff>
    </xdr:from>
    <xdr:to>
      <xdr:col>9</xdr:col>
      <xdr:colOff>1511592</xdr:colOff>
      <xdr:row>38</xdr:row>
      <xdr:rowOff>4721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490857" y="15698813"/>
          <a:ext cx="1280271" cy="688908"/>
        </a:xfrm>
        <a:prstGeom prst="rect">
          <a:avLst/>
        </a:prstGeom>
      </xdr:spPr>
    </xdr:pic>
    <xdr:clientData/>
  </xdr:twoCellAnchor>
  <xdr:twoCellAnchor editAs="oneCell">
    <xdr:from>
      <xdr:col>9</xdr:col>
      <xdr:colOff>163286</xdr:colOff>
      <xdr:row>40</xdr:row>
      <xdr:rowOff>128938</xdr:rowOff>
    </xdr:from>
    <xdr:to>
      <xdr:col>9</xdr:col>
      <xdr:colOff>1626453</xdr:colOff>
      <xdr:row>40</xdr:row>
      <xdr:rowOff>775170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422822" y="18117581"/>
          <a:ext cx="1463167" cy="646232"/>
        </a:xfrm>
        <a:prstGeom prst="rect">
          <a:avLst/>
        </a:prstGeom>
      </xdr:spPr>
    </xdr:pic>
    <xdr:clientData/>
  </xdr:twoCellAnchor>
  <xdr:twoCellAnchor editAs="oneCell">
    <xdr:from>
      <xdr:col>9</xdr:col>
      <xdr:colOff>231321</xdr:colOff>
      <xdr:row>41</xdr:row>
      <xdr:rowOff>110443</xdr:rowOff>
    </xdr:from>
    <xdr:to>
      <xdr:col>9</xdr:col>
      <xdr:colOff>1609210</xdr:colOff>
      <xdr:row>41</xdr:row>
      <xdr:rowOff>713269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490857" y="18956336"/>
          <a:ext cx="1377889" cy="602826"/>
        </a:xfrm>
        <a:prstGeom prst="rect">
          <a:avLst/>
        </a:prstGeom>
      </xdr:spPr>
    </xdr:pic>
    <xdr:clientData/>
  </xdr:twoCellAnchor>
  <xdr:twoCellAnchor editAs="oneCell">
    <xdr:from>
      <xdr:col>9</xdr:col>
      <xdr:colOff>489857</xdr:colOff>
      <xdr:row>43</xdr:row>
      <xdr:rowOff>41350</xdr:rowOff>
    </xdr:from>
    <xdr:to>
      <xdr:col>9</xdr:col>
      <xdr:colOff>1184861</xdr:colOff>
      <xdr:row>43</xdr:row>
      <xdr:rowOff>718065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49393" y="20329600"/>
          <a:ext cx="695004" cy="676715"/>
        </a:xfrm>
        <a:prstGeom prst="rect">
          <a:avLst/>
        </a:prstGeom>
      </xdr:spPr>
    </xdr:pic>
    <xdr:clientData/>
  </xdr:twoCellAnchor>
  <xdr:twoCellAnchor editAs="oneCell">
    <xdr:from>
      <xdr:col>9</xdr:col>
      <xdr:colOff>435429</xdr:colOff>
      <xdr:row>44</xdr:row>
      <xdr:rowOff>32102</xdr:rowOff>
    </xdr:from>
    <xdr:to>
      <xdr:col>9</xdr:col>
      <xdr:colOff>1191399</xdr:colOff>
      <xdr:row>44</xdr:row>
      <xdr:rowOff>745396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694965" y="21068745"/>
          <a:ext cx="755970" cy="713294"/>
        </a:xfrm>
        <a:prstGeom prst="rect">
          <a:avLst/>
        </a:prstGeom>
      </xdr:spPr>
    </xdr:pic>
    <xdr:clientData/>
  </xdr:twoCellAnchor>
  <xdr:twoCellAnchor editAs="oneCell">
    <xdr:from>
      <xdr:col>9</xdr:col>
      <xdr:colOff>163286</xdr:colOff>
      <xdr:row>46</xdr:row>
      <xdr:rowOff>210582</xdr:rowOff>
    </xdr:from>
    <xdr:to>
      <xdr:col>9</xdr:col>
      <xdr:colOff>1681322</xdr:colOff>
      <xdr:row>46</xdr:row>
      <xdr:rowOff>795849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422822" y="22771225"/>
          <a:ext cx="1518036" cy="585267"/>
        </a:xfrm>
        <a:prstGeom prst="rect">
          <a:avLst/>
        </a:prstGeom>
      </xdr:spPr>
    </xdr:pic>
    <xdr:clientData/>
  </xdr:twoCellAnchor>
  <xdr:twoCellAnchor editAs="oneCell">
    <xdr:from>
      <xdr:col>9</xdr:col>
      <xdr:colOff>204107</xdr:colOff>
      <xdr:row>47</xdr:row>
      <xdr:rowOff>106084</xdr:rowOff>
    </xdr:from>
    <xdr:to>
      <xdr:col>9</xdr:col>
      <xdr:colOff>1581922</xdr:colOff>
      <xdr:row>47</xdr:row>
      <xdr:rowOff>977888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463643" y="23537584"/>
          <a:ext cx="1377815" cy="871804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476250</xdr:colOff>
      <xdr:row>49</xdr:row>
      <xdr:rowOff>41878</xdr:rowOff>
    </xdr:from>
    <xdr:to>
      <xdr:col>9</xdr:col>
      <xdr:colOff>1283073</xdr:colOff>
      <xdr:row>49</xdr:row>
      <xdr:rowOff>626327</xdr:rowOff>
    </xdr:to>
    <xdr:pic>
      <xdr:nvPicPr>
        <xdr:cNvPr id="18" name="Рисунок 17" descr="&amp;Kcy;&amp;acy;&amp;rcy;&amp;tcy;&amp;icy;&amp;ncy;&amp;kcy;&amp;icy; &amp;pcy;&amp;ocy; &amp;zcy;&amp;acy;&amp;pcy;&amp;rcy;&amp;ocy;&amp;scy;&amp;ucy; &amp;dcy;&amp;bcy;&amp;ocy; 01-1-00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5786" y="25541664"/>
          <a:ext cx="806823" cy="584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149678</xdr:colOff>
      <xdr:row>42</xdr:row>
      <xdr:rowOff>110974</xdr:rowOff>
    </xdr:from>
    <xdr:to>
      <xdr:col>9</xdr:col>
      <xdr:colOff>1620041</xdr:colOff>
      <xdr:row>42</xdr:row>
      <xdr:rowOff>633821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9214" y="19678045"/>
          <a:ext cx="1470363" cy="522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122464</xdr:colOff>
      <xdr:row>38</xdr:row>
      <xdr:rowOff>106611</xdr:rowOff>
    </xdr:from>
    <xdr:to>
      <xdr:col>9</xdr:col>
      <xdr:colOff>1629079</xdr:colOff>
      <xdr:row>38</xdr:row>
      <xdr:rowOff>685875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6489611"/>
          <a:ext cx="1506615" cy="57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217714</xdr:colOff>
      <xdr:row>39</xdr:row>
      <xdr:rowOff>165927</xdr:rowOff>
    </xdr:from>
    <xdr:to>
      <xdr:col>9</xdr:col>
      <xdr:colOff>1715820</xdr:colOff>
      <xdr:row>39</xdr:row>
      <xdr:rowOff>738800</xdr:rowOff>
    </xdr:to>
    <xdr:pic>
      <xdr:nvPicPr>
        <xdr:cNvPr id="28" name="Рисунок 2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2" r="1"/>
        <a:stretch/>
      </xdr:blipFill>
      <xdr:spPr bwMode="auto">
        <a:xfrm>
          <a:off x="8477250" y="17351748"/>
          <a:ext cx="1498106" cy="572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476250</xdr:colOff>
      <xdr:row>45</xdr:row>
      <xdr:rowOff>18495</xdr:rowOff>
    </xdr:from>
    <xdr:to>
      <xdr:col>9</xdr:col>
      <xdr:colOff>1225304</xdr:colOff>
      <xdr:row>45</xdr:row>
      <xdr:rowOff>712063</xdr:rowOff>
    </xdr:to>
    <xdr:pic>
      <xdr:nvPicPr>
        <xdr:cNvPr id="29" name="Рисунок 2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5" t="9622" r="10048" b="10199"/>
        <a:stretch/>
      </xdr:blipFill>
      <xdr:spPr bwMode="auto">
        <a:xfrm>
          <a:off x="8735786" y="21817138"/>
          <a:ext cx="749054" cy="693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435429</xdr:colOff>
      <xdr:row>48</xdr:row>
      <xdr:rowOff>151791</xdr:rowOff>
    </xdr:from>
    <xdr:to>
      <xdr:col>9</xdr:col>
      <xdr:colOff>1301190</xdr:colOff>
      <xdr:row>48</xdr:row>
      <xdr:rowOff>947084</xdr:rowOff>
    </xdr:to>
    <xdr:pic>
      <xdr:nvPicPr>
        <xdr:cNvPr id="30" name="Рисунок 2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3" t="6633" r="5959" b="6026"/>
        <a:stretch/>
      </xdr:blipFill>
      <xdr:spPr bwMode="auto">
        <a:xfrm>
          <a:off x="8694965" y="24617434"/>
          <a:ext cx="865761" cy="79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118715</xdr:colOff>
      <xdr:row>55</xdr:row>
      <xdr:rowOff>54677</xdr:rowOff>
    </xdr:from>
    <xdr:to>
      <xdr:col>9</xdr:col>
      <xdr:colOff>2800215</xdr:colOff>
      <xdr:row>55</xdr:row>
      <xdr:rowOff>1949837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8251" y="27391427"/>
          <a:ext cx="2681500" cy="1895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A126"/>
  <sheetViews>
    <sheetView tabSelected="1" view="pageBreakPreview" topLeftCell="A55" zoomScale="90" zoomScaleNormal="90" zoomScaleSheetLayoutView="90" workbookViewId="0">
      <selection activeCell="A60" sqref="A60"/>
    </sheetView>
  </sheetViews>
  <sheetFormatPr defaultRowHeight="12.75" x14ac:dyDescent="0.2"/>
  <cols>
    <col min="1" max="1" width="4.85546875" style="5" customWidth="1"/>
    <col min="2" max="2" width="9.85546875" style="5" customWidth="1"/>
    <col min="3" max="3" width="42.42578125" style="26" customWidth="1"/>
    <col min="4" max="4" width="11" style="20" customWidth="1"/>
    <col min="5" max="5" width="9.28515625" style="20" customWidth="1"/>
    <col min="6" max="6" width="9.28515625" style="20" hidden="1" customWidth="1"/>
    <col min="7" max="7" width="11.28515625" style="20" hidden="1" customWidth="1"/>
    <col min="8" max="8" width="49.140625" style="141" customWidth="1"/>
    <col min="9" max="9" width="35.42578125" style="20" customWidth="1"/>
    <col min="10" max="10" width="39.5703125" style="5" customWidth="1"/>
    <col min="11" max="11" width="11.42578125" style="5" bestFit="1" customWidth="1"/>
    <col min="12" max="14" width="9.140625" style="5"/>
    <col min="15" max="15" width="32.140625" style="5" customWidth="1"/>
    <col min="16" max="16" width="42" style="5" customWidth="1"/>
    <col min="17" max="17" width="9.140625" style="5"/>
    <col min="18" max="18" width="10.140625" style="5" bestFit="1" customWidth="1"/>
    <col min="19" max="19" width="18.28515625" style="5" customWidth="1"/>
    <col min="20" max="16384" width="9.140625" style="5"/>
  </cols>
  <sheetData>
    <row r="1" spans="1:9" ht="15.75" hidden="1" customHeight="1" thickBot="1" x14ac:dyDescent="0.3">
      <c r="A1" s="85"/>
      <c r="B1" s="85"/>
      <c r="C1" s="85"/>
      <c r="D1" s="85"/>
      <c r="E1" s="85"/>
      <c r="F1" s="86"/>
      <c r="G1" s="87"/>
      <c r="H1" s="128"/>
      <c r="I1" s="88" t="s">
        <v>138</v>
      </c>
    </row>
    <row r="2" spans="1:9" ht="15.75" hidden="1" customHeight="1" thickBot="1" x14ac:dyDescent="0.3">
      <c r="A2" s="85"/>
      <c r="B2" s="85"/>
      <c r="C2" s="85"/>
      <c r="D2" s="85"/>
      <c r="E2" s="85"/>
      <c r="F2" s="86"/>
      <c r="G2" s="87"/>
      <c r="H2" s="128"/>
      <c r="I2" s="89" t="s">
        <v>123</v>
      </c>
    </row>
    <row r="3" spans="1:9" ht="15.75" hidden="1" customHeight="1" thickBot="1" x14ac:dyDescent="0.3">
      <c r="A3" s="85"/>
      <c r="B3" s="85"/>
      <c r="C3" s="85"/>
      <c r="D3" s="85"/>
      <c r="E3" s="85"/>
      <c r="F3" s="86"/>
      <c r="G3" s="89"/>
      <c r="H3" s="129"/>
      <c r="I3" s="89" t="s">
        <v>124</v>
      </c>
    </row>
    <row r="4" spans="1:9" ht="15.75" hidden="1" customHeight="1" thickBot="1" x14ac:dyDescent="0.3">
      <c r="A4" s="85"/>
      <c r="B4" s="85"/>
      <c r="C4" s="85"/>
      <c r="D4" s="85"/>
      <c r="E4" s="85"/>
      <c r="F4" s="86"/>
      <c r="G4" s="89"/>
      <c r="H4" s="129"/>
      <c r="I4" s="89"/>
    </row>
    <row r="5" spans="1:9" ht="19.5" hidden="1" customHeight="1" thickBot="1" x14ac:dyDescent="0.35">
      <c r="A5" s="90" t="s">
        <v>0</v>
      </c>
      <c r="B5" s="90"/>
      <c r="C5" s="91"/>
      <c r="D5" s="91"/>
      <c r="E5" s="92"/>
      <c r="F5" s="227"/>
      <c r="H5" s="130"/>
      <c r="I5" s="163" t="s">
        <v>125</v>
      </c>
    </row>
    <row r="6" spans="1:9" ht="19.5" hidden="1" customHeight="1" thickBot="1" x14ac:dyDescent="0.35">
      <c r="A6" s="90" t="s">
        <v>126</v>
      </c>
      <c r="B6" s="90"/>
      <c r="C6" s="91"/>
      <c r="D6" s="91"/>
      <c r="E6" s="94"/>
      <c r="F6" s="228"/>
      <c r="H6" s="130"/>
      <c r="I6" s="163" t="s">
        <v>127</v>
      </c>
    </row>
    <row r="7" spans="1:9" ht="19.5" hidden="1" customHeight="1" thickBot="1" x14ac:dyDescent="0.35">
      <c r="A7" s="90"/>
      <c r="B7" s="90"/>
      <c r="C7" s="91"/>
      <c r="D7" s="91"/>
      <c r="E7" s="94"/>
      <c r="F7" s="228"/>
      <c r="H7" s="130"/>
      <c r="I7" s="237" t="s">
        <v>183</v>
      </c>
    </row>
    <row r="8" spans="1:9" ht="15.75" hidden="1" customHeight="1" x14ac:dyDescent="0.25">
      <c r="A8" s="244" t="s">
        <v>128</v>
      </c>
      <c r="B8" s="244"/>
      <c r="C8" s="244"/>
      <c r="D8" s="96"/>
      <c r="E8" s="94"/>
      <c r="F8" s="228"/>
      <c r="H8" s="131"/>
      <c r="I8" s="237" t="s">
        <v>185</v>
      </c>
    </row>
    <row r="9" spans="1:9" ht="15.75" hidden="1" customHeight="1" x14ac:dyDescent="0.25">
      <c r="A9" s="245" t="s">
        <v>174</v>
      </c>
      <c r="B9" s="245"/>
      <c r="C9" s="245"/>
      <c r="D9" s="245"/>
      <c r="E9" s="94"/>
      <c r="F9" s="228"/>
      <c r="H9" s="131"/>
      <c r="I9" s="237" t="s">
        <v>184</v>
      </c>
    </row>
    <row r="10" spans="1:9" ht="16.5" hidden="1" customHeight="1" thickBot="1" x14ac:dyDescent="0.3">
      <c r="E10" s="94"/>
      <c r="F10" s="228"/>
      <c r="H10" s="131"/>
      <c r="I10" s="237" t="s">
        <v>176</v>
      </c>
    </row>
    <row r="11" spans="1:9" ht="15.75" hidden="1" customHeight="1" x14ac:dyDescent="0.2">
      <c r="A11" s="245"/>
      <c r="B11" s="245"/>
      <c r="C11" s="245"/>
      <c r="D11" s="245"/>
      <c r="E11" s="94"/>
      <c r="F11" s="228"/>
      <c r="G11" s="246" t="s">
        <v>132</v>
      </c>
      <c r="H11" s="246"/>
      <c r="I11" s="246"/>
    </row>
    <row r="12" spans="1:9" ht="16.5" hidden="1" customHeight="1" thickBot="1" x14ac:dyDescent="0.3">
      <c r="A12" s="97" t="s">
        <v>175</v>
      </c>
      <c r="B12" s="98"/>
      <c r="C12" s="96"/>
      <c r="D12" s="96"/>
      <c r="E12" s="85"/>
      <c r="F12" s="229"/>
      <c r="H12" s="132"/>
      <c r="I12" s="166" t="s">
        <v>134</v>
      </c>
    </row>
    <row r="13" spans="1:9" ht="15.75" hidden="1" customHeight="1" x14ac:dyDescent="0.25">
      <c r="A13" s="100"/>
      <c r="B13" s="101"/>
      <c r="C13" s="8"/>
      <c r="D13" s="85"/>
      <c r="E13" s="92"/>
      <c r="F13" s="227"/>
      <c r="G13" s="247" t="s">
        <v>135</v>
      </c>
      <c r="H13" s="247"/>
      <c r="I13" s="247"/>
    </row>
    <row r="14" spans="1:9" ht="16.5" hidden="1" customHeight="1" thickBot="1" x14ac:dyDescent="0.3">
      <c r="A14" s="102" t="s">
        <v>181</v>
      </c>
      <c r="B14" s="102"/>
      <c r="C14" s="230"/>
      <c r="D14" s="231"/>
      <c r="E14" s="85"/>
      <c r="F14" s="229"/>
      <c r="H14" s="133"/>
      <c r="I14" s="219" t="s">
        <v>181</v>
      </c>
    </row>
    <row r="15" spans="1:9" ht="16.5" hidden="1" customHeight="1" thickBot="1" x14ac:dyDescent="0.3">
      <c r="A15" s="107"/>
      <c r="B15" s="108"/>
      <c r="C15" s="108"/>
      <c r="D15" s="108"/>
      <c r="E15" s="109"/>
      <c r="F15" s="110"/>
      <c r="G15" s="110"/>
      <c r="H15" s="134"/>
      <c r="I15" s="96"/>
    </row>
    <row r="16" spans="1:9" ht="26.25" hidden="1" customHeight="1" x14ac:dyDescent="0.3">
      <c r="A16" s="248" t="s">
        <v>7</v>
      </c>
      <c r="B16" s="243"/>
      <c r="C16" s="243"/>
      <c r="D16" s="243"/>
      <c r="E16" s="243"/>
      <c r="F16" s="243"/>
      <c r="G16" s="243"/>
      <c r="H16" s="243"/>
      <c r="I16" s="243"/>
    </row>
    <row r="17" spans="1:27" ht="12.75" hidden="1" customHeight="1" x14ac:dyDescent="0.2">
      <c r="A17" s="249" t="s">
        <v>137</v>
      </c>
      <c r="B17" s="249"/>
      <c r="C17" s="249"/>
      <c r="D17" s="249"/>
      <c r="E17" s="249"/>
      <c r="F17" s="249"/>
      <c r="G17" s="249"/>
      <c r="H17" s="249"/>
      <c r="I17" s="249"/>
    </row>
    <row r="18" spans="1:27" ht="19.5" hidden="1" customHeight="1" x14ac:dyDescent="0.2">
      <c r="A18" s="250" t="s">
        <v>139</v>
      </c>
      <c r="B18" s="250"/>
      <c r="C18" s="250"/>
      <c r="D18" s="250"/>
      <c r="E18" s="250"/>
      <c r="F18" s="250"/>
      <c r="G18" s="250"/>
      <c r="H18" s="250"/>
      <c r="I18" s="250"/>
    </row>
    <row r="19" spans="1:27" ht="21.75" hidden="1" customHeight="1" x14ac:dyDescent="0.25">
      <c r="A19" s="251" t="s">
        <v>177</v>
      </c>
      <c r="B19" s="251"/>
      <c r="C19" s="251"/>
      <c r="D19" s="251"/>
      <c r="E19" s="251"/>
      <c r="F19" s="251"/>
      <c r="G19" s="251"/>
      <c r="H19" s="251"/>
      <c r="I19" s="251"/>
      <c r="X19" s="232"/>
      <c r="Y19" s="232"/>
      <c r="Z19" s="232"/>
      <c r="AA19" s="232"/>
    </row>
    <row r="20" spans="1:27" ht="15.75" hidden="1" customHeight="1" x14ac:dyDescent="0.25">
      <c r="A20" s="252" t="s">
        <v>158</v>
      </c>
      <c r="B20" s="252"/>
      <c r="C20" s="252"/>
      <c r="D20" s="252"/>
      <c r="E20" s="252"/>
      <c r="F20" s="252"/>
      <c r="G20" s="252"/>
      <c r="H20" s="252"/>
      <c r="I20" s="252"/>
      <c r="X20" s="232"/>
      <c r="Y20" s="232"/>
      <c r="Z20" s="232"/>
      <c r="AA20" s="232"/>
    </row>
    <row r="21" spans="1:27" ht="35.25" hidden="1" customHeight="1" x14ac:dyDescent="0.25">
      <c r="A21" s="242"/>
      <c r="B21" s="242"/>
      <c r="C21" s="242"/>
      <c r="D21" s="242"/>
      <c r="E21" s="242"/>
      <c r="F21" s="242"/>
      <c r="G21" s="242"/>
      <c r="H21" s="242"/>
      <c r="I21" s="242"/>
      <c r="X21" s="232"/>
      <c r="Y21" s="232"/>
      <c r="Z21" s="232"/>
      <c r="AA21" s="232"/>
    </row>
    <row r="22" spans="1:27" ht="18" hidden="1" customHeight="1" x14ac:dyDescent="0.35">
      <c r="A22" s="233"/>
      <c r="B22" s="233"/>
      <c r="C22" s="253" t="s">
        <v>159</v>
      </c>
      <c r="D22" s="253"/>
      <c r="E22" s="254" t="e">
        <f>#REF!</f>
        <v>#REF!</v>
      </c>
      <c r="F22" s="254"/>
      <c r="G22" s="160" t="s">
        <v>160</v>
      </c>
      <c r="H22" s="234"/>
      <c r="I22" s="21"/>
      <c r="X22" s="232"/>
      <c r="Y22" s="232"/>
      <c r="Z22" s="232"/>
      <c r="AA22" s="232"/>
    </row>
    <row r="23" spans="1:27" ht="17.25" hidden="1" customHeight="1" thickBot="1" x14ac:dyDescent="0.25">
      <c r="B23" s="1"/>
      <c r="E23" s="32"/>
      <c r="F23" s="32"/>
      <c r="G23" s="32"/>
      <c r="H23" s="135"/>
      <c r="I23" s="21"/>
    </row>
    <row r="24" spans="1:27" ht="17.25" customHeight="1" x14ac:dyDescent="0.2">
      <c r="B24" s="1"/>
      <c r="E24" s="32"/>
      <c r="F24" s="32"/>
      <c r="G24" s="32"/>
      <c r="H24" s="135"/>
      <c r="I24" s="21"/>
    </row>
    <row r="25" spans="1:27" ht="17.25" customHeight="1" x14ac:dyDescent="0.35">
      <c r="B25" s="288" t="s">
        <v>207</v>
      </c>
      <c r="C25" s="288"/>
      <c r="D25" s="288"/>
      <c r="E25" s="288"/>
      <c r="F25" s="288"/>
      <c r="G25" s="288"/>
      <c r="H25" s="288"/>
      <c r="I25" s="288"/>
    </row>
    <row r="26" spans="1:27" ht="35.25" customHeight="1" x14ac:dyDescent="0.35">
      <c r="B26" s="289" t="s">
        <v>198</v>
      </c>
      <c r="C26" s="288"/>
      <c r="D26" s="288"/>
      <c r="E26" s="288"/>
      <c r="F26" s="288"/>
      <c r="G26" s="288"/>
      <c r="H26" s="288"/>
      <c r="I26" s="288"/>
    </row>
    <row r="27" spans="1:27" ht="17.25" customHeight="1" thickBot="1" x14ac:dyDescent="0.25">
      <c r="B27" s="1"/>
      <c r="E27" s="32"/>
      <c r="F27" s="32"/>
      <c r="G27" s="32"/>
      <c r="H27" s="135"/>
      <c r="I27" s="21"/>
    </row>
    <row r="28" spans="1:27" s="2" customFormat="1" ht="31.5" x14ac:dyDescent="0.2">
      <c r="A28" s="193" t="s">
        <v>1</v>
      </c>
      <c r="B28" s="193" t="s">
        <v>2</v>
      </c>
      <c r="C28" s="194" t="s">
        <v>3</v>
      </c>
      <c r="D28" s="193" t="s">
        <v>4</v>
      </c>
      <c r="E28" s="193" t="s">
        <v>5</v>
      </c>
      <c r="F28" s="193" t="s">
        <v>141</v>
      </c>
      <c r="G28" s="193" t="s">
        <v>6</v>
      </c>
      <c r="H28" s="196"/>
      <c r="I28" s="193" t="s">
        <v>8</v>
      </c>
      <c r="J28" s="263" t="s">
        <v>104</v>
      </c>
      <c r="K28" s="264"/>
      <c r="L28" s="264"/>
      <c r="M28" s="264"/>
      <c r="N28" s="264"/>
      <c r="O28" s="265"/>
    </row>
    <row r="29" spans="1:27" s="2" customFormat="1" ht="19.5" x14ac:dyDescent="0.2">
      <c r="A29" s="279" t="s">
        <v>178</v>
      </c>
      <c r="B29" s="279"/>
      <c r="C29" s="279"/>
      <c r="D29" s="279"/>
      <c r="E29" s="279"/>
      <c r="F29" s="279"/>
      <c r="G29" s="279"/>
      <c r="H29" s="279"/>
      <c r="I29" s="279"/>
      <c r="J29" s="266"/>
      <c r="K29" s="267"/>
      <c r="L29" s="267"/>
      <c r="M29" s="267"/>
      <c r="N29" s="267"/>
      <c r="O29" s="268"/>
    </row>
    <row r="30" spans="1:27" s="2" customFormat="1" ht="19.5" hidden="1" x14ac:dyDescent="0.2">
      <c r="A30" s="290">
        <v>1</v>
      </c>
      <c r="B30" s="220"/>
      <c r="C30" s="221"/>
      <c r="D30" s="221"/>
      <c r="E30" s="221"/>
      <c r="F30" s="221"/>
      <c r="G30" s="221"/>
      <c r="H30" s="221"/>
      <c r="I30" s="272"/>
      <c r="J30" s="266"/>
      <c r="K30" s="267"/>
      <c r="L30" s="267"/>
      <c r="M30" s="267"/>
      <c r="N30" s="267"/>
      <c r="O30" s="268"/>
      <c r="P30" s="222"/>
      <c r="Q30" s="223"/>
      <c r="R30" s="223"/>
      <c r="S30" s="224"/>
    </row>
    <row r="31" spans="1:27" s="2" customFormat="1" ht="31.5" customHeight="1" x14ac:dyDescent="0.2">
      <c r="A31" s="291"/>
      <c r="B31" s="261">
        <v>1</v>
      </c>
      <c r="C31" s="62" t="s">
        <v>17</v>
      </c>
      <c r="D31" s="12" t="s">
        <v>12</v>
      </c>
      <c r="E31" s="111">
        <v>265</v>
      </c>
      <c r="F31" s="239"/>
      <c r="G31" s="239"/>
      <c r="H31" s="239"/>
      <c r="I31" s="280" t="s">
        <v>98</v>
      </c>
      <c r="J31" s="266"/>
      <c r="K31" s="267"/>
      <c r="L31" s="267"/>
      <c r="M31" s="267"/>
      <c r="N31" s="267"/>
      <c r="O31" s="268"/>
      <c r="P31" s="240"/>
      <c r="Q31" s="240"/>
      <c r="R31" s="240"/>
      <c r="S31" s="240"/>
    </row>
    <row r="32" spans="1:27" s="2" customFormat="1" ht="31.5" x14ac:dyDescent="0.2">
      <c r="A32" s="291"/>
      <c r="B32" s="262">
        <f>B31+1</f>
        <v>2</v>
      </c>
      <c r="C32" s="62" t="s">
        <v>193</v>
      </c>
      <c r="D32" s="12" t="s">
        <v>12</v>
      </c>
      <c r="E32" s="111">
        <v>265</v>
      </c>
      <c r="F32" s="239"/>
      <c r="G32" s="239"/>
      <c r="H32" s="239"/>
      <c r="I32" s="281"/>
      <c r="J32" s="266"/>
      <c r="K32" s="267"/>
      <c r="L32" s="267"/>
      <c r="M32" s="267"/>
      <c r="N32" s="267"/>
      <c r="O32" s="268"/>
      <c r="P32" s="240"/>
      <c r="Q32" s="240"/>
      <c r="R32" s="240"/>
      <c r="S32" s="240"/>
    </row>
    <row r="33" spans="1:15" s="2" customFormat="1" ht="15.75" customHeight="1" x14ac:dyDescent="0.2">
      <c r="A33" s="291"/>
      <c r="B33" s="262">
        <f t="shared" ref="B33:B38" si="0">B32+1</f>
        <v>3</v>
      </c>
      <c r="C33" s="62" t="s">
        <v>16</v>
      </c>
      <c r="D33" s="12" t="s">
        <v>12</v>
      </c>
      <c r="E33" s="111">
        <v>2</v>
      </c>
      <c r="F33" s="111">
        <v>1</v>
      </c>
      <c r="G33" s="111">
        <f>ROUND(F33*E33,2)</f>
        <v>2</v>
      </c>
      <c r="H33" s="111"/>
      <c r="I33" s="281"/>
      <c r="J33" s="266"/>
      <c r="K33" s="267"/>
      <c r="L33" s="267"/>
      <c r="M33" s="267"/>
      <c r="N33" s="267"/>
      <c r="O33" s="268"/>
    </row>
    <row r="34" spans="1:15" s="2" customFormat="1" ht="54" customHeight="1" x14ac:dyDescent="0.2">
      <c r="A34" s="291"/>
      <c r="B34" s="262">
        <f t="shared" si="0"/>
        <v>4</v>
      </c>
      <c r="C34" s="62" t="s">
        <v>18</v>
      </c>
      <c r="D34" s="12" t="s">
        <v>12</v>
      </c>
      <c r="E34" s="111">
        <v>1</v>
      </c>
      <c r="F34" s="111">
        <v>1</v>
      </c>
      <c r="G34" s="111">
        <f t="shared" ref="G34:G51" si="1">ROUND(F34*E34,2)</f>
        <v>1</v>
      </c>
      <c r="H34" s="111"/>
      <c r="I34" s="282"/>
      <c r="J34" s="266"/>
      <c r="K34" s="267"/>
      <c r="L34" s="267"/>
      <c r="M34" s="267"/>
      <c r="N34" s="267"/>
      <c r="O34" s="268"/>
    </row>
    <row r="35" spans="1:15" s="2" customFormat="1" ht="60.75" customHeight="1" x14ac:dyDescent="0.2">
      <c r="A35" s="291"/>
      <c r="B35" s="262">
        <f t="shared" si="0"/>
        <v>5</v>
      </c>
      <c r="C35" s="62" t="s">
        <v>19</v>
      </c>
      <c r="D35" s="12" t="s">
        <v>12</v>
      </c>
      <c r="E35" s="111">
        <v>1</v>
      </c>
      <c r="F35" s="111">
        <v>1</v>
      </c>
      <c r="G35" s="111">
        <f t="shared" si="1"/>
        <v>1</v>
      </c>
      <c r="H35" s="111"/>
      <c r="I35" s="37" t="s">
        <v>13</v>
      </c>
      <c r="J35" s="266"/>
      <c r="K35" s="267"/>
      <c r="L35" s="267"/>
      <c r="M35" s="267"/>
      <c r="N35" s="267"/>
      <c r="O35" s="268"/>
    </row>
    <row r="36" spans="1:15" s="2" customFormat="1" ht="51.75" customHeight="1" x14ac:dyDescent="0.2">
      <c r="A36" s="291"/>
      <c r="B36" s="262">
        <f t="shared" si="0"/>
        <v>6</v>
      </c>
      <c r="C36" s="260" t="s">
        <v>21</v>
      </c>
      <c r="D36" s="12" t="s">
        <v>12</v>
      </c>
      <c r="E36" s="111">
        <v>1</v>
      </c>
      <c r="F36" s="111">
        <v>1</v>
      </c>
      <c r="G36" s="111">
        <f t="shared" si="1"/>
        <v>1</v>
      </c>
      <c r="H36" s="111"/>
      <c r="I36" s="55" t="s">
        <v>22</v>
      </c>
      <c r="J36" s="266"/>
      <c r="K36" s="267"/>
      <c r="L36" s="267"/>
      <c r="M36" s="267"/>
      <c r="N36" s="267"/>
      <c r="O36" s="268"/>
    </row>
    <row r="37" spans="1:15" s="4" customFormat="1" ht="54" customHeight="1" x14ac:dyDescent="0.2">
      <c r="A37" s="291"/>
      <c r="B37" s="262">
        <f t="shared" si="0"/>
        <v>7</v>
      </c>
      <c r="C37" s="260" t="s">
        <v>23</v>
      </c>
      <c r="D37" s="12" t="s">
        <v>12</v>
      </c>
      <c r="E37" s="111">
        <v>1</v>
      </c>
      <c r="F37" s="111">
        <v>1</v>
      </c>
      <c r="G37" s="111">
        <f t="shared" si="1"/>
        <v>1</v>
      </c>
      <c r="H37" s="111"/>
      <c r="I37" s="55" t="s">
        <v>24</v>
      </c>
      <c r="J37" s="266"/>
      <c r="K37" s="267"/>
      <c r="L37" s="267"/>
      <c r="M37" s="267"/>
      <c r="N37" s="267"/>
      <c r="O37" s="268"/>
    </row>
    <row r="38" spans="1:15" s="4" customFormat="1" ht="75" customHeight="1" x14ac:dyDescent="0.2">
      <c r="A38" s="291"/>
      <c r="B38" s="262">
        <f t="shared" si="0"/>
        <v>8</v>
      </c>
      <c r="C38" s="260" t="s">
        <v>179</v>
      </c>
      <c r="D38" s="12" t="s">
        <v>12</v>
      </c>
      <c r="E38" s="111">
        <v>5</v>
      </c>
      <c r="F38" s="111">
        <v>1</v>
      </c>
      <c r="G38" s="111">
        <f t="shared" si="1"/>
        <v>5</v>
      </c>
      <c r="H38" s="111"/>
      <c r="I38" s="55" t="s">
        <v>30</v>
      </c>
      <c r="J38" s="266"/>
      <c r="K38" s="267"/>
      <c r="L38" s="267"/>
      <c r="M38" s="267"/>
      <c r="N38" s="267"/>
      <c r="O38" s="268"/>
    </row>
    <row r="39" spans="1:15" s="4" customFormat="1" ht="66.75" customHeight="1" x14ac:dyDescent="0.2">
      <c r="A39" s="291"/>
      <c r="B39" s="262">
        <f>B38+1</f>
        <v>9</v>
      </c>
      <c r="C39" s="260" t="s">
        <v>31</v>
      </c>
      <c r="D39" s="12" t="s">
        <v>12</v>
      </c>
      <c r="E39" s="111">
        <f>19*2</f>
        <v>38</v>
      </c>
      <c r="F39" s="111">
        <v>1</v>
      </c>
      <c r="G39" s="111">
        <f t="shared" si="1"/>
        <v>38</v>
      </c>
      <c r="H39" s="111"/>
      <c r="I39" s="36"/>
      <c r="J39" s="266"/>
      <c r="K39" s="267"/>
      <c r="L39" s="267"/>
      <c r="M39" s="267"/>
      <c r="N39" s="267"/>
      <c r="O39" s="268"/>
    </row>
    <row r="40" spans="1:15" s="4" customFormat="1" ht="63" customHeight="1" x14ac:dyDescent="0.2">
      <c r="A40" s="291"/>
      <c r="B40" s="262">
        <f t="shared" ref="B40:B41" si="2">B39+1</f>
        <v>10</v>
      </c>
      <c r="C40" s="260" t="s">
        <v>33</v>
      </c>
      <c r="D40" s="12" t="s">
        <v>12</v>
      </c>
      <c r="E40" s="111">
        <v>1</v>
      </c>
      <c r="F40" s="111">
        <v>1</v>
      </c>
      <c r="G40" s="111">
        <f t="shared" si="1"/>
        <v>1</v>
      </c>
      <c r="H40" s="111"/>
      <c r="I40" s="36" t="s">
        <v>43</v>
      </c>
      <c r="J40" s="266"/>
      <c r="K40" s="267"/>
      <c r="L40" s="267"/>
      <c r="M40" s="267"/>
      <c r="N40" s="267"/>
      <c r="O40" s="268"/>
    </row>
    <row r="41" spans="1:15" s="4" customFormat="1" ht="63" customHeight="1" x14ac:dyDescent="0.2">
      <c r="A41" s="291"/>
      <c r="B41" s="262">
        <f t="shared" si="2"/>
        <v>11</v>
      </c>
      <c r="C41" s="260" t="s">
        <v>186</v>
      </c>
      <c r="D41" s="12" t="s">
        <v>12</v>
      </c>
      <c r="E41" s="111">
        <v>1</v>
      </c>
      <c r="F41" s="111">
        <v>1</v>
      </c>
      <c r="G41" s="111">
        <f t="shared" ref="G41" si="3">ROUND(F41*E41,2)</f>
        <v>1</v>
      </c>
      <c r="H41" s="111"/>
      <c r="I41" s="36" t="s">
        <v>43</v>
      </c>
      <c r="J41" s="266"/>
      <c r="K41" s="267"/>
      <c r="L41" s="267"/>
      <c r="M41" s="267"/>
      <c r="N41" s="267"/>
      <c r="O41" s="268"/>
    </row>
    <row r="42" spans="1:15" s="4" customFormat="1" ht="63" customHeight="1" x14ac:dyDescent="0.2">
      <c r="A42" s="291"/>
      <c r="B42" s="262">
        <f t="shared" ref="B42:B52" si="4">B41+1</f>
        <v>12</v>
      </c>
      <c r="C42" s="260" t="s">
        <v>101</v>
      </c>
      <c r="D42" s="12" t="s">
        <v>12</v>
      </c>
      <c r="E42" s="111" t="s">
        <v>11</v>
      </c>
      <c r="F42" s="111">
        <v>1</v>
      </c>
      <c r="G42" s="111">
        <f t="shared" si="1"/>
        <v>1</v>
      </c>
      <c r="H42" s="111"/>
      <c r="I42" s="36" t="s">
        <v>182</v>
      </c>
      <c r="J42" s="266"/>
      <c r="K42" s="267"/>
      <c r="L42" s="267"/>
      <c r="M42" s="267"/>
      <c r="N42" s="267"/>
      <c r="O42" s="268"/>
    </row>
    <row r="43" spans="1:15" s="4" customFormat="1" ht="67.5" customHeight="1" x14ac:dyDescent="0.2">
      <c r="A43" s="291"/>
      <c r="B43" s="262">
        <f t="shared" si="4"/>
        <v>13</v>
      </c>
      <c r="C43" s="260" t="s">
        <v>34</v>
      </c>
      <c r="D43" s="12" t="s">
        <v>12</v>
      </c>
      <c r="E43" s="112">
        <v>1</v>
      </c>
      <c r="F43" s="111">
        <v>1</v>
      </c>
      <c r="G43" s="111">
        <f t="shared" si="1"/>
        <v>1</v>
      </c>
      <c r="H43" s="111"/>
      <c r="I43" s="36" t="s">
        <v>187</v>
      </c>
      <c r="J43" s="266"/>
      <c r="K43" s="267"/>
      <c r="L43" s="267"/>
      <c r="M43" s="267"/>
      <c r="N43" s="267"/>
      <c r="O43" s="268"/>
    </row>
    <row r="44" spans="1:15" s="4" customFormat="1" ht="56.25" customHeight="1" x14ac:dyDescent="0.2">
      <c r="A44" s="291"/>
      <c r="B44" s="262">
        <f t="shared" si="4"/>
        <v>14</v>
      </c>
      <c r="C44" s="260" t="s">
        <v>35</v>
      </c>
      <c r="D44" s="12" t="s">
        <v>12</v>
      </c>
      <c r="E44" s="112">
        <v>1</v>
      </c>
      <c r="F44" s="111">
        <v>1</v>
      </c>
      <c r="G44" s="111">
        <f t="shared" si="1"/>
        <v>1</v>
      </c>
      <c r="H44" s="111"/>
      <c r="I44" s="36" t="s">
        <v>41</v>
      </c>
      <c r="J44" s="266"/>
      <c r="K44" s="267"/>
      <c r="L44" s="267"/>
      <c r="M44" s="267"/>
      <c r="N44" s="267"/>
      <c r="O44" s="268"/>
    </row>
    <row r="45" spans="1:15" s="4" customFormat="1" ht="56.25" customHeight="1" x14ac:dyDescent="0.2">
      <c r="A45" s="291"/>
      <c r="B45" s="262">
        <f t="shared" si="4"/>
        <v>15</v>
      </c>
      <c r="C45" s="260" t="s">
        <v>188</v>
      </c>
      <c r="D45" s="12" t="s">
        <v>12</v>
      </c>
      <c r="E45" s="112">
        <v>1</v>
      </c>
      <c r="F45" s="111">
        <v>1</v>
      </c>
      <c r="G45" s="111">
        <f t="shared" si="1"/>
        <v>1</v>
      </c>
      <c r="H45" s="111"/>
      <c r="I45" s="36" t="s">
        <v>187</v>
      </c>
      <c r="J45" s="266"/>
      <c r="K45" s="267"/>
      <c r="L45" s="267"/>
      <c r="M45" s="267"/>
      <c r="N45" s="267"/>
      <c r="O45" s="268"/>
    </row>
    <row r="46" spans="1:15" s="4" customFormat="1" ht="59.25" customHeight="1" x14ac:dyDescent="0.2">
      <c r="A46" s="291"/>
      <c r="B46" s="262">
        <f t="shared" si="4"/>
        <v>16</v>
      </c>
      <c r="C46" s="260" t="s">
        <v>36</v>
      </c>
      <c r="D46" s="12" t="s">
        <v>12</v>
      </c>
      <c r="E46" s="112">
        <v>1</v>
      </c>
      <c r="F46" s="111">
        <v>1</v>
      </c>
      <c r="G46" s="111">
        <f t="shared" si="1"/>
        <v>1</v>
      </c>
      <c r="H46" s="111"/>
      <c r="I46" s="36" t="s">
        <v>40</v>
      </c>
      <c r="J46" s="266"/>
      <c r="K46" s="267"/>
      <c r="L46" s="267"/>
      <c r="M46" s="267"/>
      <c r="N46" s="267"/>
      <c r="O46" s="268"/>
    </row>
    <row r="47" spans="1:15" s="4" customFormat="1" ht="66" customHeight="1" x14ac:dyDescent="0.2">
      <c r="A47" s="291"/>
      <c r="B47" s="262">
        <f t="shared" si="4"/>
        <v>17</v>
      </c>
      <c r="C47" s="260" t="s">
        <v>180</v>
      </c>
      <c r="D47" s="12" t="s">
        <v>12</v>
      </c>
      <c r="E47" s="112">
        <v>1</v>
      </c>
      <c r="F47" s="111">
        <v>1</v>
      </c>
      <c r="G47" s="111">
        <f t="shared" si="1"/>
        <v>1</v>
      </c>
      <c r="H47" s="111"/>
      <c r="I47" s="36" t="s">
        <v>40</v>
      </c>
      <c r="J47" s="266"/>
      <c r="K47" s="267"/>
      <c r="L47" s="267"/>
      <c r="M47" s="267"/>
      <c r="N47" s="267"/>
      <c r="O47" s="268"/>
    </row>
    <row r="48" spans="1:15" s="4" customFormat="1" ht="77.25" customHeight="1" x14ac:dyDescent="0.2">
      <c r="A48" s="291"/>
      <c r="B48" s="262">
        <f t="shared" si="4"/>
        <v>18</v>
      </c>
      <c r="C48" s="260" t="s">
        <v>200</v>
      </c>
      <c r="D48" s="12" t="s">
        <v>12</v>
      </c>
      <c r="E48" s="112">
        <v>3</v>
      </c>
      <c r="F48" s="111">
        <v>1</v>
      </c>
      <c r="G48" s="111">
        <f t="shared" si="1"/>
        <v>3</v>
      </c>
      <c r="H48" s="111"/>
      <c r="I48" s="36" t="s">
        <v>40</v>
      </c>
      <c r="J48" s="266"/>
      <c r="K48" s="267"/>
      <c r="L48" s="267"/>
      <c r="M48" s="267"/>
      <c r="N48" s="267"/>
      <c r="O48" s="268"/>
    </row>
    <row r="49" spans="1:23" s="4" customFormat="1" ht="75" customHeight="1" x14ac:dyDescent="0.2">
      <c r="A49" s="291"/>
      <c r="B49" s="262">
        <f t="shared" si="4"/>
        <v>19</v>
      </c>
      <c r="C49" s="62" t="s">
        <v>37</v>
      </c>
      <c r="D49" s="12" t="s">
        <v>12</v>
      </c>
      <c r="E49" s="112">
        <v>1</v>
      </c>
      <c r="F49" s="111">
        <v>1</v>
      </c>
      <c r="G49" s="111">
        <f t="shared" si="1"/>
        <v>1</v>
      </c>
      <c r="H49" s="111"/>
      <c r="I49" s="36" t="s">
        <v>40</v>
      </c>
      <c r="J49" s="266"/>
      <c r="K49" s="267"/>
      <c r="L49" s="267"/>
      <c r="M49" s="267"/>
      <c r="N49" s="267"/>
      <c r="O49" s="268"/>
    </row>
    <row r="50" spans="1:23" s="4" customFormat="1" ht="76.5" customHeight="1" x14ac:dyDescent="0.2">
      <c r="A50" s="291"/>
      <c r="B50" s="262">
        <f t="shared" si="4"/>
        <v>20</v>
      </c>
      <c r="C50" s="62" t="s">
        <v>194</v>
      </c>
      <c r="D50" s="12" t="s">
        <v>12</v>
      </c>
      <c r="E50" s="112">
        <v>1</v>
      </c>
      <c r="F50" s="111">
        <v>1</v>
      </c>
      <c r="G50" s="111">
        <f t="shared" si="1"/>
        <v>1</v>
      </c>
      <c r="H50" s="111"/>
      <c r="I50" s="36"/>
      <c r="J50" s="266"/>
      <c r="K50" s="267"/>
      <c r="L50" s="267"/>
      <c r="M50" s="267"/>
      <c r="N50" s="267"/>
      <c r="O50" s="268"/>
    </row>
    <row r="51" spans="1:23" s="4" customFormat="1" ht="72.75" customHeight="1" x14ac:dyDescent="0.2">
      <c r="A51" s="291"/>
      <c r="B51" s="262">
        <f t="shared" si="4"/>
        <v>21</v>
      </c>
      <c r="C51" s="62" t="s">
        <v>38</v>
      </c>
      <c r="D51" s="12" t="s">
        <v>12</v>
      </c>
      <c r="E51" s="113">
        <v>1</v>
      </c>
      <c r="F51" s="111">
        <v>1</v>
      </c>
      <c r="G51" s="111">
        <f t="shared" si="1"/>
        <v>1</v>
      </c>
      <c r="H51" s="111"/>
      <c r="I51" s="37" t="s">
        <v>39</v>
      </c>
      <c r="J51" s="266"/>
      <c r="K51" s="267"/>
      <c r="L51" s="267"/>
      <c r="M51" s="267"/>
      <c r="N51" s="267"/>
      <c r="O51" s="268"/>
    </row>
    <row r="52" spans="1:23" s="4" customFormat="1" ht="72.75" customHeight="1" x14ac:dyDescent="0.2">
      <c r="A52" s="241"/>
      <c r="B52" s="262">
        <f t="shared" si="4"/>
        <v>22</v>
      </c>
      <c r="C52" s="62" t="s">
        <v>195</v>
      </c>
      <c r="D52" s="12" t="s">
        <v>12</v>
      </c>
      <c r="E52" s="113">
        <v>1</v>
      </c>
      <c r="F52" s="111"/>
      <c r="G52" s="111"/>
      <c r="H52" s="111"/>
      <c r="I52" s="37"/>
      <c r="J52" s="266"/>
      <c r="K52" s="267"/>
      <c r="L52" s="267"/>
      <c r="M52" s="267"/>
      <c r="N52" s="267"/>
      <c r="O52" s="268"/>
    </row>
    <row r="53" spans="1:23" s="2" customFormat="1" ht="20.25" thickBot="1" x14ac:dyDescent="0.25">
      <c r="A53" s="279" t="s">
        <v>199</v>
      </c>
      <c r="B53" s="279"/>
      <c r="C53" s="279"/>
      <c r="D53" s="279"/>
      <c r="E53" s="279"/>
      <c r="F53" s="279"/>
      <c r="G53" s="279"/>
      <c r="H53" s="279"/>
      <c r="I53" s="279"/>
      <c r="J53" s="269"/>
      <c r="K53" s="270"/>
      <c r="L53" s="270"/>
      <c r="M53" s="270"/>
      <c r="N53" s="270"/>
      <c r="O53" s="271"/>
    </row>
    <row r="54" spans="1:23" s="2" customFormat="1" ht="120" customHeight="1" thickBot="1" x14ac:dyDescent="0.25">
      <c r="A54" s="238"/>
      <c r="B54" s="17" t="s">
        <v>196</v>
      </c>
      <c r="C54" s="62" t="s">
        <v>201</v>
      </c>
      <c r="D54" s="12" t="s">
        <v>12</v>
      </c>
      <c r="E54" s="111">
        <v>23</v>
      </c>
      <c r="F54" s="111">
        <v>1</v>
      </c>
      <c r="G54" s="111">
        <f>ROUND(F54*E54,2)</f>
        <v>23</v>
      </c>
      <c r="H54" s="111"/>
      <c r="I54" s="197"/>
      <c r="J54" s="46">
        <f>23*5</f>
        <v>115</v>
      </c>
      <c r="K54" s="47"/>
      <c r="L54" s="218"/>
      <c r="M54" s="218"/>
      <c r="N54" s="48"/>
      <c r="O54" s="49"/>
    </row>
    <row r="55" spans="1:23" s="2" customFormat="1" ht="110.25" x14ac:dyDescent="0.2">
      <c r="A55" s="220"/>
      <c r="B55" s="17" t="s">
        <v>197</v>
      </c>
      <c r="C55" s="62" t="s">
        <v>202</v>
      </c>
      <c r="D55" s="12" t="s">
        <v>12</v>
      </c>
      <c r="E55" s="111">
        <v>25</v>
      </c>
      <c r="F55" s="273"/>
      <c r="G55" s="273"/>
      <c r="H55" s="275"/>
      <c r="I55" s="275"/>
      <c r="J55" s="46">
        <f>25*6</f>
        <v>150</v>
      </c>
      <c r="K55" s="56"/>
      <c r="L55" s="56"/>
      <c r="M55" s="56"/>
      <c r="N55" s="56"/>
      <c r="O55" s="56"/>
      <c r="P55" s="38"/>
      <c r="Q55" s="33"/>
      <c r="R55" s="57"/>
      <c r="S55" s="57"/>
      <c r="W55" s="4"/>
    </row>
    <row r="56" spans="1:23" s="2" customFormat="1" ht="19.5" x14ac:dyDescent="0.2">
      <c r="A56" s="279" t="s">
        <v>81</v>
      </c>
      <c r="B56" s="279"/>
      <c r="C56" s="279"/>
      <c r="D56" s="279"/>
      <c r="E56" s="279"/>
      <c r="F56" s="279"/>
      <c r="G56" s="279"/>
      <c r="H56" s="279"/>
      <c r="I56" s="279"/>
      <c r="J56" s="38"/>
      <c r="K56" s="56"/>
      <c r="L56" s="56"/>
      <c r="M56" s="56"/>
      <c r="N56" s="56"/>
      <c r="O56" s="56"/>
      <c r="P56" s="38"/>
      <c r="Q56" s="33"/>
      <c r="R56" s="57"/>
      <c r="S56" s="57"/>
      <c r="W56" s="4"/>
    </row>
    <row r="57" spans="1:23" s="2" customFormat="1" ht="159.75" customHeight="1" x14ac:dyDescent="0.2">
      <c r="A57" s="275"/>
      <c r="B57" s="17" t="s">
        <v>203</v>
      </c>
      <c r="C57" s="62" t="s">
        <v>204</v>
      </c>
      <c r="D57" s="12" t="s">
        <v>12</v>
      </c>
      <c r="E57" s="111">
        <v>19</v>
      </c>
      <c r="F57" s="276"/>
      <c r="G57" s="276"/>
      <c r="H57" s="275"/>
      <c r="I57" s="275"/>
      <c r="J57" s="38"/>
      <c r="K57" s="56"/>
      <c r="L57" s="56"/>
      <c r="M57" s="56"/>
      <c r="N57" s="56"/>
      <c r="O57" s="56"/>
      <c r="P57" s="38"/>
      <c r="Q57" s="33"/>
      <c r="R57" s="57"/>
      <c r="S57" s="57"/>
      <c r="W57" s="4"/>
    </row>
    <row r="58" spans="1:23" s="2" customFormat="1" ht="139.5" customHeight="1" x14ac:dyDescent="0.2">
      <c r="A58" s="275"/>
      <c r="B58" s="17" t="s">
        <v>206</v>
      </c>
      <c r="C58" s="62" t="s">
        <v>205</v>
      </c>
      <c r="D58" s="12" t="s">
        <v>12</v>
      </c>
      <c r="E58" s="111">
        <v>1</v>
      </c>
      <c r="F58" s="276"/>
      <c r="G58" s="276"/>
      <c r="H58" s="275"/>
      <c r="I58" s="275"/>
      <c r="J58" s="38"/>
      <c r="K58" s="56"/>
      <c r="L58" s="56"/>
      <c r="M58" s="56"/>
      <c r="N58" s="56"/>
      <c r="O58" s="56"/>
      <c r="P58" s="38"/>
      <c r="Q58" s="33"/>
      <c r="R58" s="57"/>
      <c r="S58" s="57"/>
      <c r="W58" s="4"/>
    </row>
    <row r="59" spans="1:23" s="4" customFormat="1" ht="38.25" customHeight="1" x14ac:dyDescent="0.2">
      <c r="A59" s="114"/>
      <c r="B59" s="274"/>
      <c r="C59" s="274"/>
      <c r="D59" s="274"/>
      <c r="E59" s="274"/>
      <c r="F59" s="274"/>
      <c r="G59" s="274"/>
      <c r="H59" s="117"/>
      <c r="I59" s="115"/>
    </row>
    <row r="60" spans="1:23" s="4" customFormat="1" ht="38.25" hidden="1" customHeight="1" x14ac:dyDescent="0.2">
      <c r="A60" s="123"/>
      <c r="B60" s="124"/>
      <c r="C60" s="124"/>
      <c r="D60" s="124"/>
      <c r="E60" s="124"/>
      <c r="F60" s="124"/>
      <c r="G60" s="124"/>
      <c r="H60" s="125"/>
      <c r="I60" s="126"/>
    </row>
    <row r="61" spans="1:23" s="4" customFormat="1" ht="38.25" hidden="1" customHeight="1" x14ac:dyDescent="0.2">
      <c r="A61" s="123"/>
      <c r="B61" s="124"/>
      <c r="C61" s="124"/>
      <c r="D61" s="124"/>
      <c r="E61" s="124"/>
      <c r="F61" s="124"/>
      <c r="G61" s="124"/>
      <c r="H61" s="125"/>
      <c r="I61" s="126"/>
    </row>
    <row r="62" spans="1:23" s="4" customFormat="1" ht="38.25" hidden="1" customHeight="1" x14ac:dyDescent="0.2">
      <c r="A62" s="123"/>
      <c r="B62" s="124"/>
      <c r="C62" s="124"/>
      <c r="D62" s="124"/>
      <c r="E62" s="124"/>
      <c r="F62" s="124"/>
      <c r="G62" s="124"/>
      <c r="H62" s="125"/>
      <c r="I62" s="126"/>
    </row>
    <row r="63" spans="1:23" s="4" customFormat="1" ht="38.25" customHeight="1" x14ac:dyDescent="0.2">
      <c r="A63" s="123"/>
      <c r="B63" s="124"/>
      <c r="C63" s="124"/>
      <c r="D63" s="124"/>
      <c r="E63" s="124"/>
      <c r="F63" s="124"/>
      <c r="G63" s="124"/>
      <c r="H63" s="125"/>
      <c r="I63" s="126"/>
    </row>
    <row r="64" spans="1:23" s="4" customFormat="1" ht="18.75" x14ac:dyDescent="0.2">
      <c r="A64" s="123"/>
      <c r="B64" s="255" t="s">
        <v>189</v>
      </c>
      <c r="C64" s="256"/>
      <c r="D64" s="257"/>
      <c r="E64" s="257"/>
      <c r="F64" s="257"/>
      <c r="G64" s="277"/>
      <c r="H64" s="278"/>
      <c r="I64" s="277"/>
    </row>
    <row r="65" spans="1:9" s="4" customFormat="1" ht="27" customHeight="1" x14ac:dyDescent="0.2">
      <c r="A65" s="5"/>
      <c r="B65" s="259" t="s">
        <v>190</v>
      </c>
      <c r="C65" s="259"/>
      <c r="D65" s="259"/>
      <c r="E65" s="259"/>
      <c r="F65" s="259"/>
      <c r="G65" s="81"/>
      <c r="H65" s="137"/>
      <c r="I65" s="81"/>
    </row>
    <row r="66" spans="1:9" s="4" customFormat="1" ht="27" customHeight="1" x14ac:dyDescent="0.2">
      <c r="A66" s="16"/>
      <c r="B66" s="255"/>
      <c r="C66" s="256"/>
      <c r="D66" s="257"/>
      <c r="E66" s="258"/>
      <c r="F66" s="257"/>
      <c r="G66" s="77"/>
      <c r="H66" s="138"/>
      <c r="I66" s="77"/>
    </row>
    <row r="67" spans="1:9" s="4" customFormat="1" ht="18.75" x14ac:dyDescent="0.25">
      <c r="A67" s="7"/>
      <c r="B67" s="255" t="s">
        <v>191</v>
      </c>
      <c r="C67" s="256"/>
      <c r="D67" s="257"/>
      <c r="E67" s="257"/>
      <c r="F67" s="257"/>
      <c r="G67" s="79"/>
      <c r="H67" s="139"/>
      <c r="I67" s="82"/>
    </row>
    <row r="68" spans="1:9" s="4" customFormat="1" ht="21.75" customHeight="1" x14ac:dyDescent="0.25">
      <c r="A68" s="11"/>
      <c r="B68" s="259" t="s">
        <v>192</v>
      </c>
      <c r="C68" s="259"/>
      <c r="D68" s="259"/>
      <c r="E68" s="259"/>
      <c r="F68" s="257"/>
      <c r="G68" s="33"/>
      <c r="H68" s="140"/>
      <c r="I68" s="22"/>
    </row>
    <row r="69" spans="1:9" s="4" customFormat="1" ht="15.75" x14ac:dyDescent="0.25">
      <c r="A69" s="11"/>
      <c r="B69" s="8"/>
      <c r="C69" s="27"/>
      <c r="D69" s="34"/>
      <c r="E69" s="33"/>
      <c r="F69" s="33"/>
      <c r="G69" s="33"/>
      <c r="H69" s="140"/>
      <c r="I69" s="22"/>
    </row>
    <row r="70" spans="1:9" s="4" customFormat="1" ht="15.75" x14ac:dyDescent="0.25">
      <c r="A70" s="284"/>
      <c r="B70" s="284"/>
      <c r="C70" s="284"/>
      <c r="D70" s="284"/>
      <c r="E70" s="284"/>
      <c r="F70" s="284"/>
      <c r="G70" s="284"/>
      <c r="H70" s="284"/>
      <c r="I70" s="284"/>
    </row>
    <row r="71" spans="1:9" s="4" customFormat="1" ht="15" x14ac:dyDescent="0.2">
      <c r="A71" s="5"/>
      <c r="B71" s="5"/>
      <c r="C71" s="26"/>
      <c r="D71" s="20"/>
      <c r="E71" s="20"/>
      <c r="F71" s="20"/>
      <c r="G71" s="20"/>
      <c r="H71" s="141"/>
      <c r="I71" s="20"/>
    </row>
    <row r="72" spans="1:9" s="4" customFormat="1" ht="15" x14ac:dyDescent="0.2">
      <c r="A72" s="5"/>
      <c r="B72" s="5"/>
      <c r="C72" s="26"/>
      <c r="D72" s="20"/>
      <c r="E72" s="20"/>
      <c r="F72" s="20"/>
      <c r="G72" s="20"/>
      <c r="H72" s="141"/>
      <c r="I72" s="20"/>
    </row>
    <row r="73" spans="1:9" s="4" customFormat="1" ht="16.5" customHeight="1" x14ac:dyDescent="0.2">
      <c r="A73" s="5"/>
      <c r="B73" s="5"/>
      <c r="C73" s="26"/>
      <c r="D73" s="20"/>
      <c r="E73" s="20"/>
      <c r="F73" s="20"/>
      <c r="G73" s="20"/>
      <c r="H73" s="141"/>
      <c r="I73" s="20"/>
    </row>
    <row r="74" spans="1:9" s="4" customFormat="1" ht="15" x14ac:dyDescent="0.2">
      <c r="A74" s="5"/>
      <c r="B74" s="5"/>
      <c r="C74" s="26"/>
      <c r="D74" s="20"/>
      <c r="E74" s="20"/>
      <c r="F74" s="20"/>
      <c r="G74" s="20"/>
      <c r="H74" s="141"/>
      <c r="I74" s="20"/>
    </row>
    <row r="75" spans="1:9" s="4" customFormat="1" ht="15" x14ac:dyDescent="0.2">
      <c r="A75" s="5"/>
      <c r="B75" s="5"/>
      <c r="C75" s="26"/>
      <c r="D75" s="20"/>
      <c r="E75" s="20"/>
      <c r="F75" s="20"/>
      <c r="G75" s="20"/>
      <c r="H75" s="141"/>
      <c r="I75" s="20"/>
    </row>
    <row r="76" spans="1:9" s="4" customFormat="1" ht="15" x14ac:dyDescent="0.2">
      <c r="A76" s="5"/>
      <c r="B76" s="5"/>
      <c r="C76" s="26"/>
      <c r="D76" s="20"/>
      <c r="E76" s="20"/>
      <c r="F76" s="20"/>
      <c r="G76" s="20"/>
      <c r="H76" s="141"/>
      <c r="I76" s="20"/>
    </row>
    <row r="77" spans="1:9" s="4" customFormat="1" ht="15" x14ac:dyDescent="0.2">
      <c r="A77" s="5"/>
      <c r="B77" s="5"/>
      <c r="C77" s="26"/>
      <c r="D77" s="20"/>
      <c r="E77" s="20"/>
      <c r="F77" s="20"/>
      <c r="G77" s="20"/>
      <c r="H77" s="141"/>
      <c r="I77" s="20"/>
    </row>
    <row r="78" spans="1:9" s="4" customFormat="1" ht="15.75" customHeight="1" x14ac:dyDescent="0.2">
      <c r="A78" s="5"/>
      <c r="B78" s="5"/>
      <c r="C78" s="26"/>
      <c r="D78" s="20"/>
      <c r="E78" s="20"/>
      <c r="F78" s="20"/>
      <c r="G78" s="20"/>
      <c r="H78" s="141"/>
      <c r="I78" s="20"/>
    </row>
    <row r="79" spans="1:9" s="4" customFormat="1" ht="16.5" customHeight="1" x14ac:dyDescent="0.2">
      <c r="A79" s="5"/>
      <c r="B79" s="5"/>
      <c r="C79" s="26"/>
      <c r="D79" s="20"/>
      <c r="E79" s="20"/>
      <c r="F79" s="20"/>
      <c r="G79" s="20"/>
      <c r="H79" s="141"/>
      <c r="I79" s="20"/>
    </row>
    <row r="80" spans="1:9" s="4" customFormat="1" ht="15" x14ac:dyDescent="0.2">
      <c r="A80" s="5"/>
      <c r="B80" s="5"/>
      <c r="C80" s="26"/>
      <c r="D80" s="20"/>
      <c r="E80" s="20"/>
      <c r="F80" s="20"/>
      <c r="G80" s="20"/>
      <c r="H80" s="141"/>
      <c r="I80" s="20"/>
    </row>
    <row r="81" spans="1:13" s="4" customFormat="1" ht="15" x14ac:dyDescent="0.2">
      <c r="A81" s="5"/>
      <c r="B81" s="5"/>
      <c r="C81" s="26"/>
      <c r="D81" s="20"/>
      <c r="E81" s="20"/>
      <c r="F81" s="20"/>
      <c r="G81" s="20"/>
      <c r="H81" s="141"/>
      <c r="I81" s="20"/>
    </row>
    <row r="82" spans="1:13" s="4" customFormat="1" ht="15" x14ac:dyDescent="0.2">
      <c r="A82" s="5"/>
      <c r="B82" s="5"/>
      <c r="C82" s="26"/>
      <c r="D82" s="20"/>
      <c r="E82" s="20"/>
      <c r="F82" s="20"/>
      <c r="G82" s="20"/>
      <c r="H82" s="141"/>
      <c r="I82" s="20"/>
    </row>
    <row r="83" spans="1:13" s="4" customFormat="1" ht="15" x14ac:dyDescent="0.2">
      <c r="A83" s="5"/>
      <c r="B83" s="5"/>
      <c r="C83" s="26"/>
      <c r="D83" s="20"/>
      <c r="E83" s="20"/>
      <c r="F83" s="20"/>
      <c r="G83" s="20"/>
      <c r="H83" s="141"/>
      <c r="I83" s="20"/>
    </row>
    <row r="84" spans="1:13" s="4" customFormat="1" ht="15" x14ac:dyDescent="0.2">
      <c r="A84" s="5"/>
      <c r="B84" s="5"/>
      <c r="C84" s="26"/>
      <c r="D84" s="20"/>
      <c r="E84" s="20"/>
      <c r="F84" s="20"/>
      <c r="G84" s="20"/>
      <c r="H84" s="141"/>
      <c r="I84" s="20"/>
    </row>
    <row r="85" spans="1:13" s="4" customFormat="1" ht="15" x14ac:dyDescent="0.2">
      <c r="A85" s="5"/>
      <c r="B85" s="5"/>
      <c r="C85" s="26"/>
      <c r="D85" s="20"/>
      <c r="E85" s="20"/>
      <c r="F85" s="20"/>
      <c r="G85" s="20"/>
      <c r="H85" s="141"/>
      <c r="I85" s="20"/>
    </row>
    <row r="86" spans="1:13" s="4" customFormat="1" ht="15" x14ac:dyDescent="0.2">
      <c r="A86" s="5"/>
      <c r="B86" s="5"/>
      <c r="C86" s="26"/>
      <c r="D86" s="20"/>
      <c r="E86" s="20"/>
      <c r="F86" s="20"/>
      <c r="G86" s="20"/>
      <c r="H86" s="141"/>
      <c r="I86" s="20"/>
    </row>
    <row r="87" spans="1:13" s="4" customFormat="1" ht="15" x14ac:dyDescent="0.2">
      <c r="A87" s="5"/>
      <c r="B87" s="5"/>
      <c r="C87" s="26"/>
      <c r="D87" s="20"/>
      <c r="E87" s="20"/>
      <c r="F87" s="20"/>
      <c r="G87" s="20"/>
      <c r="H87" s="141"/>
      <c r="I87" s="20"/>
    </row>
    <row r="88" spans="1:13" s="4" customFormat="1" ht="15" x14ac:dyDescent="0.2">
      <c r="A88" s="5"/>
      <c r="B88" s="5"/>
      <c r="C88" s="26"/>
      <c r="D88" s="20"/>
      <c r="E88" s="20"/>
      <c r="F88" s="20"/>
      <c r="G88" s="20"/>
      <c r="H88" s="141"/>
      <c r="I88" s="20"/>
    </row>
    <row r="89" spans="1:13" s="4" customFormat="1" ht="33" customHeight="1" x14ac:dyDescent="0.2">
      <c r="A89" s="6"/>
      <c r="C89" s="28"/>
      <c r="D89" s="35"/>
      <c r="E89" s="35"/>
      <c r="F89" s="35"/>
      <c r="G89" s="35"/>
      <c r="H89" s="142"/>
      <c r="I89" s="22"/>
      <c r="J89" s="14"/>
    </row>
    <row r="90" spans="1:13" s="4" customFormat="1" ht="15" x14ac:dyDescent="0.2">
      <c r="A90" s="5"/>
      <c r="B90" s="5"/>
      <c r="C90" s="26"/>
      <c r="D90" s="20"/>
      <c r="E90" s="20"/>
      <c r="F90" s="20"/>
      <c r="G90" s="20"/>
      <c r="H90" s="141"/>
      <c r="I90" s="20"/>
    </row>
    <row r="91" spans="1:13" s="4" customFormat="1" ht="15" x14ac:dyDescent="0.2">
      <c r="A91" s="5"/>
      <c r="B91" s="5"/>
      <c r="C91" s="26"/>
      <c r="D91" s="20"/>
      <c r="E91" s="20"/>
      <c r="F91" s="20"/>
      <c r="G91" s="20"/>
      <c r="H91" s="141"/>
      <c r="I91" s="20"/>
    </row>
    <row r="92" spans="1:13" s="4" customFormat="1" ht="15" x14ac:dyDescent="0.2">
      <c r="A92" s="5"/>
      <c r="B92" s="5"/>
      <c r="C92" s="26"/>
      <c r="D92" s="20"/>
      <c r="E92" s="20"/>
      <c r="F92" s="20"/>
      <c r="G92" s="20"/>
      <c r="H92" s="141"/>
      <c r="I92" s="20"/>
    </row>
    <row r="93" spans="1:13" s="4" customFormat="1" ht="15.75" x14ac:dyDescent="0.25">
      <c r="A93" s="5"/>
      <c r="B93" s="285"/>
      <c r="C93" s="285"/>
      <c r="D93" s="285"/>
      <c r="E93" s="286"/>
      <c r="F93" s="286"/>
      <c r="G93" s="286"/>
      <c r="H93" s="235"/>
      <c r="I93" s="20"/>
    </row>
    <row r="94" spans="1:13" s="4" customFormat="1" ht="15.75" x14ac:dyDescent="0.25">
      <c r="A94" s="287"/>
      <c r="B94" s="287"/>
      <c r="C94" s="29"/>
      <c r="D94" s="23"/>
      <c r="E94" s="30"/>
      <c r="F94" s="30"/>
      <c r="G94" s="30"/>
      <c r="H94" s="143"/>
      <c r="I94" s="22"/>
      <c r="K94" s="14"/>
      <c r="L94" s="14"/>
      <c r="M94" s="14"/>
    </row>
    <row r="95" spans="1:13" s="4" customFormat="1" ht="15.75" x14ac:dyDescent="0.25">
      <c r="A95" s="226"/>
      <c r="B95" s="10"/>
      <c r="C95" s="29"/>
      <c r="D95" s="23"/>
      <c r="E95" s="31"/>
      <c r="F95" s="31"/>
      <c r="G95" s="31"/>
      <c r="H95" s="143"/>
      <c r="I95" s="22"/>
    </row>
    <row r="96" spans="1:13" s="4" customFormat="1" ht="15.75" x14ac:dyDescent="0.25">
      <c r="A96" s="283"/>
      <c r="B96" s="283"/>
      <c r="C96" s="283"/>
      <c r="D96" s="283"/>
      <c r="E96" s="283"/>
      <c r="F96" s="225"/>
      <c r="G96" s="225"/>
      <c r="H96" s="144"/>
      <c r="I96" s="23"/>
    </row>
    <row r="97" spans="1:9" s="4" customFormat="1" ht="15" x14ac:dyDescent="0.2">
      <c r="A97" s="5"/>
      <c r="B97" s="5"/>
      <c r="C97" s="26"/>
      <c r="D97" s="20"/>
      <c r="E97" s="20"/>
      <c r="F97" s="20"/>
      <c r="G97" s="20"/>
      <c r="H97" s="141"/>
      <c r="I97" s="20"/>
    </row>
    <row r="98" spans="1:9" s="4" customFormat="1" ht="15" x14ac:dyDescent="0.2">
      <c r="A98" s="5"/>
      <c r="B98" s="5"/>
      <c r="C98" s="26"/>
      <c r="D98" s="20"/>
      <c r="E98" s="20"/>
      <c r="F98" s="20"/>
      <c r="G98" s="20"/>
      <c r="H98" s="141"/>
      <c r="I98" s="20"/>
    </row>
    <row r="99" spans="1:9" s="4" customFormat="1" ht="15" x14ac:dyDescent="0.2">
      <c r="A99" s="5"/>
      <c r="B99" s="5"/>
      <c r="C99" s="26"/>
      <c r="D99" s="20"/>
      <c r="E99" s="20"/>
      <c r="F99" s="20"/>
      <c r="G99" s="20"/>
      <c r="H99" s="141"/>
      <c r="I99" s="20"/>
    </row>
    <row r="100" spans="1:9" s="4" customFormat="1" ht="15" x14ac:dyDescent="0.2">
      <c r="A100" s="5"/>
      <c r="B100" s="5"/>
      <c r="C100" s="26"/>
      <c r="D100" s="20"/>
      <c r="E100" s="20"/>
      <c r="F100" s="20"/>
      <c r="G100" s="20"/>
      <c r="H100" s="141"/>
      <c r="I100" s="20"/>
    </row>
    <row r="101" spans="1:9" s="4" customFormat="1" ht="15" x14ac:dyDescent="0.2">
      <c r="A101" s="5"/>
      <c r="B101" s="5"/>
      <c r="C101" s="26"/>
      <c r="D101" s="20"/>
      <c r="E101" s="20"/>
      <c r="F101" s="20"/>
      <c r="G101" s="20"/>
      <c r="H101" s="141"/>
      <c r="I101" s="20"/>
    </row>
    <row r="102" spans="1:9" s="4" customFormat="1" ht="16.5" customHeight="1" x14ac:dyDescent="0.2">
      <c r="A102" s="5"/>
      <c r="B102" s="5"/>
      <c r="C102" s="26"/>
      <c r="D102" s="20"/>
      <c r="E102" s="20"/>
      <c r="F102" s="20"/>
      <c r="G102" s="20"/>
      <c r="H102" s="141"/>
      <c r="I102" s="20"/>
    </row>
    <row r="103" spans="1:9" s="4" customFormat="1" ht="15" x14ac:dyDescent="0.2">
      <c r="A103" s="5"/>
      <c r="B103" s="5"/>
      <c r="C103" s="26"/>
      <c r="D103" s="20"/>
      <c r="E103" s="20"/>
      <c r="F103" s="20"/>
      <c r="G103" s="20"/>
      <c r="H103" s="141"/>
      <c r="I103" s="20"/>
    </row>
    <row r="104" spans="1:9" s="4" customFormat="1" ht="15" x14ac:dyDescent="0.2">
      <c r="A104" s="5"/>
      <c r="B104" s="5"/>
      <c r="C104" s="26"/>
      <c r="D104" s="20"/>
      <c r="E104" s="20"/>
      <c r="F104" s="20"/>
      <c r="G104" s="20"/>
      <c r="H104" s="141"/>
      <c r="I104" s="20"/>
    </row>
    <row r="105" spans="1:9" s="4" customFormat="1" ht="15" x14ac:dyDescent="0.2">
      <c r="A105" s="5"/>
      <c r="B105" s="5"/>
      <c r="C105" s="26"/>
      <c r="D105" s="20"/>
      <c r="E105" s="20"/>
      <c r="F105" s="20"/>
      <c r="G105" s="20"/>
      <c r="H105" s="141"/>
      <c r="I105" s="20"/>
    </row>
    <row r="106" spans="1:9" s="4" customFormat="1" ht="15" x14ac:dyDescent="0.2">
      <c r="A106" s="5"/>
      <c r="B106" s="5"/>
      <c r="C106" s="26"/>
      <c r="D106" s="20"/>
      <c r="E106" s="20"/>
      <c r="F106" s="20"/>
      <c r="G106" s="20"/>
      <c r="H106" s="141"/>
      <c r="I106" s="20"/>
    </row>
    <row r="107" spans="1:9" s="4" customFormat="1" ht="16.5" customHeight="1" x14ac:dyDescent="0.2">
      <c r="A107" s="5"/>
      <c r="B107" s="5"/>
      <c r="C107" s="26"/>
      <c r="D107" s="20"/>
      <c r="E107" s="20"/>
      <c r="F107" s="20"/>
      <c r="G107" s="20"/>
      <c r="H107" s="141"/>
      <c r="I107" s="20"/>
    </row>
    <row r="108" spans="1:9" s="4" customFormat="1" ht="16.5" customHeight="1" x14ac:dyDescent="0.2">
      <c r="A108" s="5"/>
      <c r="B108" s="5"/>
      <c r="C108" s="26"/>
      <c r="D108" s="20"/>
      <c r="E108" s="20"/>
      <c r="F108" s="20"/>
      <c r="G108" s="20"/>
      <c r="H108" s="141"/>
      <c r="I108" s="20"/>
    </row>
    <row r="109" spans="1:9" s="4" customFormat="1" ht="15" x14ac:dyDescent="0.2">
      <c r="A109" s="5"/>
      <c r="B109" s="5"/>
      <c r="C109" s="26"/>
      <c r="D109" s="20"/>
      <c r="E109" s="20"/>
      <c r="F109" s="20"/>
      <c r="G109" s="20"/>
      <c r="H109" s="141"/>
      <c r="I109" s="20"/>
    </row>
    <row r="110" spans="1:9" s="2" customFormat="1" ht="23.25" customHeight="1" x14ac:dyDescent="0.2">
      <c r="A110" s="5"/>
      <c r="B110" s="5"/>
      <c r="C110" s="26"/>
      <c r="D110" s="20"/>
      <c r="E110" s="20"/>
      <c r="F110" s="20"/>
      <c r="G110" s="20"/>
      <c r="H110" s="141"/>
      <c r="I110" s="20"/>
    </row>
    <row r="111" spans="1:9" s="2" customFormat="1" ht="23.25" customHeight="1" x14ac:dyDescent="0.2">
      <c r="A111" s="5"/>
      <c r="B111" s="5"/>
      <c r="C111" s="26"/>
      <c r="D111" s="20"/>
      <c r="E111" s="20"/>
      <c r="F111" s="20"/>
      <c r="G111" s="20"/>
      <c r="H111" s="141"/>
      <c r="I111" s="20"/>
    </row>
    <row r="112" spans="1:9" s="2" customFormat="1" ht="23.25" customHeight="1" x14ac:dyDescent="0.2">
      <c r="A112" s="5"/>
      <c r="B112" s="5"/>
      <c r="C112" s="26"/>
      <c r="D112" s="20"/>
      <c r="E112" s="20"/>
      <c r="F112" s="20"/>
      <c r="G112" s="20"/>
      <c r="H112" s="141"/>
      <c r="I112" s="20"/>
    </row>
    <row r="113" spans="1:9" s="2" customFormat="1" ht="16.5" customHeight="1" x14ac:dyDescent="0.2">
      <c r="A113" s="5"/>
      <c r="B113" s="5"/>
      <c r="C113" s="26"/>
      <c r="D113" s="20"/>
      <c r="E113" s="20"/>
      <c r="F113" s="20"/>
      <c r="G113" s="20"/>
      <c r="H113" s="141"/>
      <c r="I113" s="20"/>
    </row>
    <row r="114" spans="1:9" s="2" customFormat="1" ht="15" x14ac:dyDescent="0.2">
      <c r="A114" s="5"/>
      <c r="B114" s="5"/>
      <c r="C114" s="26"/>
      <c r="D114" s="20"/>
      <c r="E114" s="20"/>
      <c r="F114" s="20"/>
      <c r="G114" s="20"/>
      <c r="H114" s="141"/>
      <c r="I114" s="20"/>
    </row>
    <row r="115" spans="1:9" ht="78.75" customHeight="1" x14ac:dyDescent="0.2"/>
    <row r="116" spans="1:9" ht="50.25" customHeight="1" x14ac:dyDescent="0.2"/>
    <row r="117" spans="1:9" ht="29.25" customHeight="1" x14ac:dyDescent="0.2"/>
    <row r="118" spans="1:9" ht="37.5" customHeight="1" x14ac:dyDescent="0.2"/>
    <row r="119" spans="1:9" ht="39.75" customHeight="1" x14ac:dyDescent="0.2"/>
    <row r="120" spans="1:9" ht="40.5" customHeight="1" x14ac:dyDescent="0.2"/>
    <row r="122" spans="1:9" ht="22.5" customHeight="1" x14ac:dyDescent="0.2">
      <c r="C122" s="5"/>
      <c r="D122" s="5"/>
      <c r="E122" s="5"/>
      <c r="F122" s="5"/>
      <c r="G122" s="5"/>
      <c r="H122" s="236"/>
      <c r="I122" s="5"/>
    </row>
    <row r="124" spans="1:9" ht="27" customHeight="1" x14ac:dyDescent="0.2">
      <c r="C124" s="5"/>
      <c r="D124" s="5"/>
      <c r="E124" s="5"/>
      <c r="F124" s="5"/>
      <c r="G124" s="5"/>
      <c r="H124" s="236"/>
      <c r="I124" s="5"/>
    </row>
    <row r="126" spans="1:9" ht="26.25" customHeight="1" x14ac:dyDescent="0.2">
      <c r="C126" s="5"/>
      <c r="D126" s="5"/>
      <c r="E126" s="5"/>
      <c r="F126" s="5"/>
      <c r="G126" s="5"/>
      <c r="H126" s="236"/>
      <c r="I126" s="5"/>
    </row>
  </sheetData>
  <mergeCells count="12">
    <mergeCell ref="B25:I25"/>
    <mergeCell ref="B26:I26"/>
    <mergeCell ref="A29:I29"/>
    <mergeCell ref="A30:A51"/>
    <mergeCell ref="A53:I53"/>
    <mergeCell ref="A56:I56"/>
    <mergeCell ref="I31:I34"/>
    <mergeCell ref="A96:E96"/>
    <mergeCell ref="A70:I70"/>
    <mergeCell ref="B93:D93"/>
    <mergeCell ref="E93:G93"/>
    <mergeCell ref="A94:B94"/>
  </mergeCells>
  <pageMargins left="0.51181102362204722" right="0.31496062992125984" top="0.47244094488188981" bottom="0.39370078740157483" header="0.31496062992125984" footer="0.31496062992125984"/>
  <pageSetup paperSize="9" scale="59" fitToHeight="0" orientation="portrait" r:id="rId1"/>
  <headerFooter>
    <oddFooter>&amp;CСтраница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146"/>
  <sheetViews>
    <sheetView view="pageBreakPreview" topLeftCell="A13" zoomScale="70" zoomScaleNormal="90" zoomScaleSheetLayoutView="70" workbookViewId="0">
      <selection activeCell="I66" sqref="I66"/>
    </sheetView>
  </sheetViews>
  <sheetFormatPr defaultRowHeight="12.75" x14ac:dyDescent="0.2"/>
  <cols>
    <col min="1" max="1" width="4.85546875" style="5" customWidth="1"/>
    <col min="2" max="2" width="9.85546875" style="5" customWidth="1"/>
    <col min="3" max="3" width="42.42578125" style="26" customWidth="1"/>
    <col min="4" max="4" width="11" style="20" customWidth="1"/>
    <col min="5" max="7" width="9.28515625" style="20" customWidth="1"/>
    <col min="8" max="8" width="13.85546875" style="149" customWidth="1"/>
    <col min="9" max="9" width="13.5703125" style="141" customWidth="1"/>
    <col min="10" max="10" width="43.7109375" style="141" customWidth="1"/>
    <col min="11" max="12" width="38.7109375" style="20" customWidth="1"/>
    <col min="13" max="13" width="20.140625" style="20" customWidth="1"/>
    <col min="14" max="14" width="39.5703125" customWidth="1"/>
    <col min="17" max="17" width="32.140625" customWidth="1"/>
    <col min="18" max="18" width="42" customWidth="1"/>
    <col min="20" max="20" width="10.140625" bestFit="1" customWidth="1"/>
    <col min="21" max="21" width="18.28515625" customWidth="1"/>
  </cols>
  <sheetData>
    <row r="1" spans="1:29" ht="15" x14ac:dyDescent="0.25">
      <c r="A1" s="85"/>
      <c r="B1" s="85"/>
      <c r="C1" s="85"/>
      <c r="D1" s="85"/>
      <c r="E1" s="85"/>
      <c r="F1" s="86"/>
      <c r="G1" s="87"/>
      <c r="H1" s="128"/>
      <c r="I1" s="128"/>
      <c r="J1" s="128"/>
      <c r="K1" s="88" t="s">
        <v>138</v>
      </c>
      <c r="L1" s="88"/>
      <c r="M1" s="88"/>
    </row>
    <row r="2" spans="1:29" ht="15" x14ac:dyDescent="0.25">
      <c r="A2" s="85"/>
      <c r="B2" s="85"/>
      <c r="C2" s="85"/>
      <c r="D2" s="85"/>
      <c r="E2" s="85"/>
      <c r="F2" s="86"/>
      <c r="G2" s="87"/>
      <c r="H2" s="128"/>
      <c r="I2" s="128"/>
      <c r="J2" s="128"/>
      <c r="K2" s="89" t="s">
        <v>123</v>
      </c>
      <c r="L2" s="89"/>
      <c r="M2" s="89"/>
    </row>
    <row r="3" spans="1:29" ht="15" x14ac:dyDescent="0.25">
      <c r="A3" s="85"/>
      <c r="B3" s="85"/>
      <c r="C3" s="85"/>
      <c r="D3" s="85"/>
      <c r="E3" s="85"/>
      <c r="F3" s="86"/>
      <c r="G3" s="89"/>
      <c r="H3" s="129"/>
      <c r="I3" s="129"/>
      <c r="J3" s="129"/>
      <c r="K3" s="89" t="s">
        <v>124</v>
      </c>
      <c r="L3" s="89"/>
      <c r="M3" s="89"/>
    </row>
    <row r="4" spans="1:29" ht="18.75" x14ac:dyDescent="0.3">
      <c r="A4" s="90" t="s">
        <v>0</v>
      </c>
      <c r="B4" s="90"/>
      <c r="C4" s="91"/>
      <c r="D4" s="91"/>
      <c r="E4" s="92"/>
      <c r="F4" s="93"/>
      <c r="H4" s="130"/>
      <c r="I4" s="130"/>
      <c r="J4" s="130"/>
      <c r="K4" s="163" t="s">
        <v>125</v>
      </c>
      <c r="L4" s="163"/>
      <c r="M4" s="163"/>
    </row>
    <row r="5" spans="1:29" ht="18.75" x14ac:dyDescent="0.3">
      <c r="A5" s="90" t="s">
        <v>126</v>
      </c>
      <c r="B5" s="90"/>
      <c r="C5" s="91"/>
      <c r="D5" s="91"/>
      <c r="E5" s="94"/>
      <c r="F5" s="95"/>
      <c r="H5" s="130"/>
      <c r="I5" s="130"/>
      <c r="J5" s="130"/>
      <c r="K5" s="163" t="s">
        <v>127</v>
      </c>
      <c r="L5" s="163"/>
      <c r="M5" s="163"/>
    </row>
    <row r="6" spans="1:29" ht="15.75" x14ac:dyDescent="0.25">
      <c r="A6" s="312" t="s">
        <v>128</v>
      </c>
      <c r="B6" s="312"/>
      <c r="C6" s="312"/>
      <c r="D6" s="96"/>
      <c r="E6" s="94"/>
      <c r="F6" s="95"/>
      <c r="H6" s="131"/>
      <c r="I6" s="131"/>
      <c r="J6" s="131"/>
      <c r="K6" s="164" t="s">
        <v>129</v>
      </c>
      <c r="L6" s="164"/>
      <c r="M6" s="164"/>
    </row>
    <row r="7" spans="1:29" ht="15.75" x14ac:dyDescent="0.2">
      <c r="A7" s="313" t="s">
        <v>130</v>
      </c>
      <c r="B7" s="313"/>
      <c r="C7" s="313"/>
      <c r="D7" s="313"/>
      <c r="E7" s="94"/>
      <c r="F7" s="95"/>
      <c r="H7" s="131"/>
      <c r="I7" s="131"/>
      <c r="J7" s="131"/>
      <c r="K7" s="164" t="s">
        <v>131</v>
      </c>
      <c r="L7" s="164"/>
      <c r="M7" s="164"/>
    </row>
    <row r="8" spans="1:29" ht="15.75" x14ac:dyDescent="0.2">
      <c r="A8" s="313"/>
      <c r="B8" s="313"/>
      <c r="C8" s="313"/>
      <c r="D8" s="313"/>
      <c r="E8" s="94"/>
      <c r="F8" s="95"/>
      <c r="G8" s="314" t="s">
        <v>132</v>
      </c>
      <c r="H8" s="314"/>
      <c r="I8" s="314"/>
      <c r="J8" s="314"/>
      <c r="K8" s="314"/>
      <c r="L8" s="174"/>
      <c r="M8" s="165"/>
    </row>
    <row r="9" spans="1:29" ht="15.75" x14ac:dyDescent="0.25">
      <c r="A9" s="97" t="s">
        <v>133</v>
      </c>
      <c r="B9" s="98"/>
      <c r="C9" s="96"/>
      <c r="D9" s="96"/>
      <c r="E9" s="85"/>
      <c r="F9" s="99"/>
      <c r="H9" s="132"/>
      <c r="I9" s="132"/>
      <c r="J9" s="132"/>
      <c r="K9" s="166" t="s">
        <v>134</v>
      </c>
      <c r="L9" s="166"/>
      <c r="M9" s="166"/>
    </row>
    <row r="10" spans="1:29" ht="15.75" x14ac:dyDescent="0.25">
      <c r="A10" s="100"/>
      <c r="B10" s="101"/>
      <c r="C10" s="8"/>
      <c r="D10" s="85"/>
      <c r="E10" s="92"/>
      <c r="F10" s="93"/>
      <c r="G10" s="315" t="s">
        <v>135</v>
      </c>
      <c r="H10" s="315"/>
      <c r="I10" s="315"/>
      <c r="J10" s="315"/>
      <c r="K10" s="315"/>
      <c r="L10" s="175"/>
      <c r="M10" s="167"/>
    </row>
    <row r="11" spans="1:29" ht="15.75" x14ac:dyDescent="0.25">
      <c r="A11" s="102" t="s">
        <v>136</v>
      </c>
      <c r="B11" s="102"/>
      <c r="C11" s="103"/>
      <c r="D11" s="104"/>
      <c r="E11" s="105"/>
      <c r="F11" s="106"/>
      <c r="H11" s="133"/>
      <c r="I11" s="133"/>
      <c r="J11" s="133"/>
      <c r="K11" s="168" t="s">
        <v>136</v>
      </c>
      <c r="L11" s="168"/>
      <c r="M11" s="168"/>
    </row>
    <row r="12" spans="1:29" ht="15.75" x14ac:dyDescent="0.25">
      <c r="A12" s="107"/>
      <c r="B12" s="108"/>
      <c r="C12" s="108"/>
      <c r="D12" s="108"/>
      <c r="E12" s="109"/>
      <c r="F12" s="110"/>
      <c r="G12" s="110"/>
      <c r="H12" s="134"/>
      <c r="I12" s="134"/>
      <c r="J12" s="134"/>
      <c r="K12" s="96"/>
      <c r="L12" s="96"/>
      <c r="M12" s="96"/>
    </row>
    <row r="13" spans="1:29" ht="22.5" customHeight="1" x14ac:dyDescent="0.3">
      <c r="A13" s="316" t="s">
        <v>7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170"/>
      <c r="M13" s="155"/>
    </row>
    <row r="14" spans="1:29" x14ac:dyDescent="0.2">
      <c r="A14" s="318" t="s">
        <v>137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171"/>
      <c r="M14" s="156"/>
    </row>
    <row r="15" spans="1:29" ht="19.5" x14ac:dyDescent="0.2">
      <c r="A15" s="321" t="s">
        <v>139</v>
      </c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173"/>
      <c r="M15" s="154"/>
    </row>
    <row r="16" spans="1:29" ht="21.75" customHeight="1" x14ac:dyDescent="0.25">
      <c r="A16" s="319" t="s">
        <v>140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172"/>
      <c r="M16" s="157"/>
      <c r="Z16" s="50"/>
      <c r="AA16" s="50"/>
      <c r="AB16" s="50"/>
      <c r="AC16" s="50"/>
    </row>
    <row r="17" spans="1:29" ht="15.75" customHeight="1" x14ac:dyDescent="0.25">
      <c r="A17" s="322" t="s">
        <v>158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169"/>
      <c r="M17" s="158"/>
      <c r="Z17" s="50"/>
      <c r="AA17" s="50"/>
      <c r="AB17" s="50"/>
      <c r="AC17" s="50"/>
    </row>
    <row r="18" spans="1:29" ht="18" customHeight="1" x14ac:dyDescent="0.35">
      <c r="A18" s="159"/>
      <c r="B18" s="159"/>
      <c r="C18" s="323" t="s">
        <v>159</v>
      </c>
      <c r="D18" s="323"/>
      <c r="E18" s="311">
        <f>I81</f>
        <v>351832.93890000001</v>
      </c>
      <c r="F18" s="311"/>
      <c r="G18" s="160" t="s">
        <v>160</v>
      </c>
      <c r="H18" s="161"/>
      <c r="I18" s="162"/>
      <c r="J18" s="162"/>
      <c r="K18" s="21"/>
      <c r="L18" s="21"/>
      <c r="M18" s="21"/>
      <c r="Z18" s="50"/>
      <c r="AA18" s="50"/>
      <c r="AB18" s="50"/>
      <c r="AC18" s="50"/>
    </row>
    <row r="19" spans="1:29" ht="17.25" customHeight="1" thickBot="1" x14ac:dyDescent="0.25">
      <c r="B19" s="1"/>
      <c r="E19" s="32"/>
      <c r="F19" s="32"/>
      <c r="G19" s="32"/>
      <c r="H19" s="146"/>
      <c r="I19" s="135"/>
      <c r="J19" s="135"/>
      <c r="K19" s="21"/>
      <c r="L19" s="21"/>
      <c r="M19" s="21"/>
    </row>
    <row r="20" spans="1:29" s="2" customFormat="1" ht="63" x14ac:dyDescent="0.2">
      <c r="A20" s="193" t="s">
        <v>1</v>
      </c>
      <c r="B20" s="193" t="s">
        <v>2</v>
      </c>
      <c r="C20" s="194" t="s">
        <v>3</v>
      </c>
      <c r="D20" s="193" t="s">
        <v>4</v>
      </c>
      <c r="E20" s="193" t="s">
        <v>5</v>
      </c>
      <c r="F20" s="193" t="s">
        <v>141</v>
      </c>
      <c r="G20" s="193" t="s">
        <v>6</v>
      </c>
      <c r="H20" s="195" t="s">
        <v>142</v>
      </c>
      <c r="I20" s="196" t="s">
        <v>143</v>
      </c>
      <c r="J20" s="196"/>
      <c r="K20" s="193" t="s">
        <v>8</v>
      </c>
      <c r="L20" s="179"/>
      <c r="M20" s="179"/>
      <c r="N20" s="293" t="s">
        <v>104</v>
      </c>
      <c r="O20" s="294"/>
      <c r="P20" s="294"/>
      <c r="Q20" s="295"/>
    </row>
    <row r="21" spans="1:29" s="2" customFormat="1" ht="20.25" thickBot="1" x14ac:dyDescent="0.25">
      <c r="A21" s="301" t="s">
        <v>10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178"/>
      <c r="M21" s="180"/>
      <c r="N21" s="296"/>
      <c r="O21" s="297"/>
      <c r="P21" s="297"/>
      <c r="Q21" s="298"/>
    </row>
    <row r="22" spans="1:29" s="2" customFormat="1" ht="20.25" thickBot="1" x14ac:dyDescent="0.25">
      <c r="A22" s="320">
        <v>1</v>
      </c>
      <c r="B22" s="302" t="s">
        <v>87</v>
      </c>
      <c r="C22" s="302"/>
      <c r="D22" s="302"/>
      <c r="E22" s="302"/>
      <c r="F22" s="302"/>
      <c r="G22" s="302"/>
      <c r="H22" s="302"/>
      <c r="I22" s="302"/>
      <c r="J22" s="302"/>
      <c r="K22" s="302"/>
      <c r="L22" s="181"/>
      <c r="M22" s="181"/>
      <c r="N22" s="74"/>
      <c r="O22" s="72"/>
      <c r="P22" s="72"/>
      <c r="Q22" s="73"/>
    </row>
    <row r="23" spans="1:29" s="2" customFormat="1" ht="120" customHeight="1" x14ac:dyDescent="0.2">
      <c r="A23" s="320"/>
      <c r="B23" s="17" t="s">
        <v>11</v>
      </c>
      <c r="C23" s="18" t="s">
        <v>54</v>
      </c>
      <c r="D23" s="12" t="s">
        <v>12</v>
      </c>
      <c r="E23" s="203">
        <v>24</v>
      </c>
      <c r="F23" s="111">
        <v>1</v>
      </c>
      <c r="G23" s="111">
        <f>F23*E23</f>
        <v>24</v>
      </c>
      <c r="H23" s="111">
        <v>3821</v>
      </c>
      <c r="I23" s="111">
        <f>H23*G23</f>
        <v>91704</v>
      </c>
      <c r="J23" s="111"/>
      <c r="K23" s="197" t="s">
        <v>99</v>
      </c>
      <c r="L23" s="182"/>
      <c r="M23" s="182" t="s">
        <v>162</v>
      </c>
      <c r="N23" s="46" t="s">
        <v>57</v>
      </c>
      <c r="O23" s="47" t="s">
        <v>12</v>
      </c>
      <c r="P23" s="48">
        <v>32</v>
      </c>
      <c r="Q23" s="49" t="s">
        <v>58</v>
      </c>
    </row>
    <row r="24" spans="1:29" s="2" customFormat="1" ht="126" x14ac:dyDescent="0.2">
      <c r="A24" s="320"/>
      <c r="B24" s="17" t="s">
        <v>9</v>
      </c>
      <c r="C24" s="18" t="s">
        <v>55</v>
      </c>
      <c r="D24" s="12" t="s">
        <v>12</v>
      </c>
      <c r="E24" s="203">
        <v>1</v>
      </c>
      <c r="F24" s="111">
        <v>1</v>
      </c>
      <c r="G24" s="111">
        <f t="shared" ref="G24:G25" si="0">F24*E24</f>
        <v>1</v>
      </c>
      <c r="H24" s="111">
        <v>3371</v>
      </c>
      <c r="I24" s="111">
        <f t="shared" ref="I24:I25" si="1">H24*G24</f>
        <v>3371</v>
      </c>
      <c r="J24" s="111"/>
      <c r="K24" s="197" t="s">
        <v>56</v>
      </c>
      <c r="L24" s="182"/>
      <c r="M24" s="182" t="s">
        <v>162</v>
      </c>
      <c r="N24" s="39" t="s">
        <v>59</v>
      </c>
      <c r="O24" s="12" t="s">
        <v>12</v>
      </c>
      <c r="P24" s="40">
        <v>1</v>
      </c>
      <c r="Q24" s="44" t="s">
        <v>56</v>
      </c>
    </row>
    <row r="25" spans="1:29" s="2" customFormat="1" ht="48" thickBot="1" x14ac:dyDescent="0.25">
      <c r="A25" s="320"/>
      <c r="B25" s="17" t="s">
        <v>14</v>
      </c>
      <c r="C25" s="18" t="s">
        <v>89</v>
      </c>
      <c r="D25" s="12" t="s">
        <v>12</v>
      </c>
      <c r="E25" s="203">
        <f>E23*8+E24*7</f>
        <v>199</v>
      </c>
      <c r="F25" s="111">
        <v>1</v>
      </c>
      <c r="G25" s="111">
        <f t="shared" si="0"/>
        <v>199</v>
      </c>
      <c r="H25" s="111"/>
      <c r="I25" s="111">
        <f t="shared" si="1"/>
        <v>0</v>
      </c>
      <c r="J25" s="206" t="s">
        <v>168</v>
      </c>
      <c r="K25" s="205" t="s">
        <v>98</v>
      </c>
      <c r="L25" s="209"/>
      <c r="M25" s="183"/>
      <c r="N25" s="41" t="s">
        <v>17</v>
      </c>
      <c r="O25" s="42" t="s">
        <v>12</v>
      </c>
      <c r="P25" s="43">
        <v>199</v>
      </c>
      <c r="Q25" s="45"/>
    </row>
    <row r="26" spans="1:29" s="2" customFormat="1" ht="20.25" thickBot="1" x14ac:dyDescent="0.25">
      <c r="A26" s="320"/>
      <c r="B26" s="302" t="s">
        <v>88</v>
      </c>
      <c r="C26" s="302"/>
      <c r="D26" s="302"/>
      <c r="E26" s="302"/>
      <c r="F26" s="302"/>
      <c r="G26" s="302"/>
      <c r="H26" s="302"/>
      <c r="I26" s="302"/>
      <c r="J26" s="302"/>
      <c r="K26" s="302"/>
      <c r="L26" s="181"/>
      <c r="M26" s="184"/>
      <c r="N26" s="41"/>
      <c r="O26" s="42"/>
      <c r="P26" s="43"/>
      <c r="Q26" s="71"/>
    </row>
    <row r="27" spans="1:29" s="2" customFormat="1" ht="48" thickBot="1" x14ac:dyDescent="0.25">
      <c r="A27" s="320"/>
      <c r="B27" s="17" t="s">
        <v>15</v>
      </c>
      <c r="C27" s="18" t="s">
        <v>90</v>
      </c>
      <c r="D27" s="12" t="s">
        <v>12</v>
      </c>
      <c r="E27" s="203">
        <f>E23+E24</f>
        <v>25</v>
      </c>
      <c r="F27" s="111">
        <v>1</v>
      </c>
      <c r="G27" s="111">
        <f t="shared" ref="G27" si="2">F27*E27</f>
        <v>25</v>
      </c>
      <c r="H27" s="111">
        <v>0</v>
      </c>
      <c r="I27" s="111">
        <f>H27*G27</f>
        <v>0</v>
      </c>
      <c r="J27" s="111"/>
      <c r="K27" s="19" t="s">
        <v>157</v>
      </c>
      <c r="L27" s="183"/>
      <c r="M27" s="183"/>
      <c r="N27" s="41"/>
      <c r="O27" s="42"/>
      <c r="P27" s="43"/>
      <c r="Q27" s="71"/>
    </row>
    <row r="28" spans="1:29" s="2" customFormat="1" ht="16.5" thickBot="1" x14ac:dyDescent="0.25">
      <c r="A28" s="198"/>
      <c r="B28" s="304" t="s">
        <v>147</v>
      </c>
      <c r="C28" s="304"/>
      <c r="D28" s="304"/>
      <c r="E28" s="304"/>
      <c r="F28" s="304"/>
      <c r="G28" s="304"/>
      <c r="H28" s="304"/>
      <c r="I28" s="127">
        <f>SUM(I23:I27)</f>
        <v>95075</v>
      </c>
      <c r="J28" s="127"/>
      <c r="K28" s="19"/>
      <c r="L28" s="183"/>
      <c r="M28" s="183"/>
      <c r="N28" s="54"/>
      <c r="O28" s="42"/>
      <c r="P28" s="43"/>
      <c r="Q28" s="71"/>
    </row>
    <row r="29" spans="1:29" s="2" customFormat="1" ht="20.25" thickBot="1" x14ac:dyDescent="0.25">
      <c r="A29" s="301" t="s">
        <v>20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178"/>
      <c r="M29" s="152"/>
      <c r="N29" s="41"/>
      <c r="O29" s="42"/>
      <c r="P29" s="51"/>
      <c r="Q29" s="51"/>
    </row>
    <row r="30" spans="1:29" s="2" customFormat="1" ht="19.5" x14ac:dyDescent="0.2">
      <c r="A30" s="303">
        <v>2</v>
      </c>
      <c r="B30" s="302" t="s">
        <v>87</v>
      </c>
      <c r="C30" s="302"/>
      <c r="D30" s="302"/>
      <c r="E30" s="302"/>
      <c r="F30" s="302"/>
      <c r="G30" s="302"/>
      <c r="H30" s="302"/>
      <c r="I30" s="302"/>
      <c r="J30" s="302"/>
      <c r="K30" s="302"/>
      <c r="L30" s="181"/>
      <c r="M30" s="181"/>
      <c r="N30" s="72"/>
      <c r="O30" s="72"/>
      <c r="P30" s="72"/>
      <c r="Q30" s="73"/>
      <c r="R30" s="74"/>
      <c r="S30" s="72"/>
      <c r="T30" s="72"/>
      <c r="U30" s="73"/>
    </row>
    <row r="31" spans="1:29" s="2" customFormat="1" ht="25.5" customHeight="1" x14ac:dyDescent="0.2">
      <c r="A31" s="303"/>
      <c r="B31" s="17" t="s">
        <v>11</v>
      </c>
      <c r="C31" s="18" t="s">
        <v>16</v>
      </c>
      <c r="D31" s="12" t="s">
        <v>12</v>
      </c>
      <c r="E31" s="203">
        <v>2</v>
      </c>
      <c r="F31" s="111">
        <v>1</v>
      </c>
      <c r="G31" s="111">
        <f t="shared" ref="G31" si="3">F31*E31</f>
        <v>2</v>
      </c>
      <c r="H31" s="206"/>
      <c r="I31" s="111">
        <f t="shared" ref="I31" si="4">H31*G31</f>
        <v>0</v>
      </c>
      <c r="J31" s="206" t="s">
        <v>168</v>
      </c>
      <c r="K31" s="299" t="s">
        <v>98</v>
      </c>
      <c r="L31" s="210"/>
      <c r="M31" s="192"/>
    </row>
    <row r="32" spans="1:29" s="2" customFormat="1" ht="31.5" x14ac:dyDescent="0.2">
      <c r="A32" s="303"/>
      <c r="B32" s="17" t="s">
        <v>9</v>
      </c>
      <c r="C32" s="18" t="s">
        <v>18</v>
      </c>
      <c r="D32" s="12" t="s">
        <v>12</v>
      </c>
      <c r="E32" s="203">
        <v>2</v>
      </c>
      <c r="F32" s="111">
        <v>1</v>
      </c>
      <c r="G32" s="111">
        <f t="shared" ref="G32:G50" si="5">F32*E32</f>
        <v>2</v>
      </c>
      <c r="H32" s="206"/>
      <c r="I32" s="111">
        <f t="shared" ref="I32:I50" si="6">H32*G32</f>
        <v>0</v>
      </c>
      <c r="J32" s="206" t="s">
        <v>168</v>
      </c>
      <c r="K32" s="299"/>
      <c r="L32" s="210"/>
      <c r="M32" s="192"/>
    </row>
    <row r="33" spans="1:17" s="2" customFormat="1" ht="60.75" customHeight="1" x14ac:dyDescent="0.2">
      <c r="A33" s="303"/>
      <c r="B33" s="17" t="s">
        <v>14</v>
      </c>
      <c r="C33" s="18" t="s">
        <v>19</v>
      </c>
      <c r="D33" s="12" t="s">
        <v>12</v>
      </c>
      <c r="E33" s="203">
        <v>1</v>
      </c>
      <c r="F33" s="111">
        <v>1</v>
      </c>
      <c r="G33" s="111">
        <f t="shared" si="5"/>
        <v>1</v>
      </c>
      <c r="H33" s="111">
        <f>86*1.18</f>
        <v>101.47999999999999</v>
      </c>
      <c r="I33" s="111">
        <f t="shared" si="6"/>
        <v>101.47999999999999</v>
      </c>
      <c r="J33" s="111"/>
      <c r="K33" s="37" t="s">
        <v>13</v>
      </c>
      <c r="L33" s="186"/>
      <c r="M33" s="186" t="s">
        <v>163</v>
      </c>
      <c r="N33" s="15"/>
    </row>
    <row r="34" spans="1:17" s="2" customFormat="1" ht="51.75" customHeight="1" x14ac:dyDescent="0.2">
      <c r="A34" s="303"/>
      <c r="B34" s="17" t="s">
        <v>15</v>
      </c>
      <c r="C34" s="25" t="s">
        <v>21</v>
      </c>
      <c r="D34" s="12" t="s">
        <v>12</v>
      </c>
      <c r="E34" s="203">
        <v>1</v>
      </c>
      <c r="F34" s="111">
        <v>1</v>
      </c>
      <c r="G34" s="111">
        <f t="shared" si="5"/>
        <v>1</v>
      </c>
      <c r="H34" s="111">
        <f t="shared" ref="H34:H35" si="7">86*1.18</f>
        <v>101.47999999999999</v>
      </c>
      <c r="I34" s="111">
        <f t="shared" si="6"/>
        <v>101.47999999999999</v>
      </c>
      <c r="J34" s="111"/>
      <c r="K34" s="55" t="s">
        <v>22</v>
      </c>
      <c r="L34" s="187"/>
      <c r="M34" s="186" t="s">
        <v>163</v>
      </c>
    </row>
    <row r="35" spans="1:17" s="4" customFormat="1" ht="54" customHeight="1" x14ac:dyDescent="0.2">
      <c r="A35" s="303"/>
      <c r="B35" s="17" t="s">
        <v>25</v>
      </c>
      <c r="C35" s="25" t="s">
        <v>23</v>
      </c>
      <c r="D35" s="12" t="s">
        <v>12</v>
      </c>
      <c r="E35" s="203">
        <v>2</v>
      </c>
      <c r="F35" s="111">
        <v>1</v>
      </c>
      <c r="G35" s="111">
        <f t="shared" si="5"/>
        <v>2</v>
      </c>
      <c r="H35" s="111">
        <f t="shared" si="7"/>
        <v>101.47999999999999</v>
      </c>
      <c r="I35" s="111">
        <f t="shared" si="6"/>
        <v>202.95999999999998</v>
      </c>
      <c r="J35" s="111"/>
      <c r="K35" s="55" t="s">
        <v>24</v>
      </c>
      <c r="L35" s="187"/>
      <c r="M35" s="186" t="s">
        <v>163</v>
      </c>
    </row>
    <row r="36" spans="1:17" s="4" customFormat="1" ht="75" customHeight="1" x14ac:dyDescent="0.2">
      <c r="A36" s="303"/>
      <c r="B36" s="17" t="s">
        <v>26</v>
      </c>
      <c r="C36" s="25" t="s">
        <v>29</v>
      </c>
      <c r="D36" s="12" t="s">
        <v>12</v>
      </c>
      <c r="E36" s="203">
        <v>8</v>
      </c>
      <c r="F36" s="111">
        <v>1</v>
      </c>
      <c r="G36" s="111">
        <f t="shared" si="5"/>
        <v>8</v>
      </c>
      <c r="H36" s="111">
        <v>75</v>
      </c>
      <c r="I36" s="111">
        <f t="shared" si="6"/>
        <v>600</v>
      </c>
      <c r="J36" s="111"/>
      <c r="K36" s="55" t="s">
        <v>30</v>
      </c>
      <c r="L36" s="187"/>
      <c r="M36" s="187" t="s">
        <v>164</v>
      </c>
    </row>
    <row r="37" spans="1:17" s="4" customFormat="1" ht="66.75" customHeight="1" x14ac:dyDescent="0.2">
      <c r="A37" s="303"/>
      <c r="B37" s="17" t="s">
        <v>27</v>
      </c>
      <c r="C37" s="25" t="s">
        <v>31</v>
      </c>
      <c r="D37" s="12" t="s">
        <v>12</v>
      </c>
      <c r="E37" s="203" t="s">
        <v>65</v>
      </c>
      <c r="F37" s="111">
        <v>1</v>
      </c>
      <c r="G37" s="111">
        <f t="shared" si="5"/>
        <v>42</v>
      </c>
      <c r="H37" s="111">
        <f>1.18*20</f>
        <v>23.599999999999998</v>
      </c>
      <c r="I37" s="111">
        <f t="shared" si="6"/>
        <v>991.19999999999993</v>
      </c>
      <c r="J37" s="111"/>
      <c r="K37" s="36" t="s">
        <v>42</v>
      </c>
      <c r="L37" s="188"/>
      <c r="M37" s="186" t="s">
        <v>163</v>
      </c>
      <c r="N37" s="300" t="s">
        <v>69</v>
      </c>
      <c r="O37" s="300"/>
      <c r="P37" s="300"/>
    </row>
    <row r="38" spans="1:17" s="4" customFormat="1" ht="63" customHeight="1" x14ac:dyDescent="0.2">
      <c r="A38" s="303"/>
      <c r="B38" s="17" t="s">
        <v>28</v>
      </c>
      <c r="C38" s="25" t="s">
        <v>33</v>
      </c>
      <c r="D38" s="12" t="s">
        <v>12</v>
      </c>
      <c r="E38" s="203" t="s">
        <v>14</v>
      </c>
      <c r="F38" s="111">
        <v>1</v>
      </c>
      <c r="G38" s="111">
        <f t="shared" si="5"/>
        <v>3</v>
      </c>
      <c r="H38" s="111">
        <f>1.18*54.56</f>
        <v>64.380799999999994</v>
      </c>
      <c r="I38" s="111">
        <f t="shared" si="6"/>
        <v>193.14239999999998</v>
      </c>
      <c r="J38" s="111"/>
      <c r="K38" s="36" t="s">
        <v>43</v>
      </c>
      <c r="L38" s="188"/>
      <c r="M38" s="186" t="s">
        <v>163</v>
      </c>
    </row>
    <row r="39" spans="1:17" s="4" customFormat="1" ht="63" customHeight="1" x14ac:dyDescent="0.2">
      <c r="A39" s="303"/>
      <c r="B39" s="17" t="s">
        <v>44</v>
      </c>
      <c r="C39" s="25" t="s">
        <v>100</v>
      </c>
      <c r="D39" s="12" t="s">
        <v>12</v>
      </c>
      <c r="E39" s="203" t="s">
        <v>9</v>
      </c>
      <c r="F39" s="111">
        <v>1</v>
      </c>
      <c r="G39" s="111">
        <f t="shared" si="5"/>
        <v>2</v>
      </c>
      <c r="H39" s="111">
        <f>1.18*58.34</f>
        <v>68.841200000000001</v>
      </c>
      <c r="I39" s="111">
        <f t="shared" si="6"/>
        <v>137.6824</v>
      </c>
      <c r="J39" s="111"/>
      <c r="K39" s="36" t="s">
        <v>114</v>
      </c>
      <c r="L39" s="188"/>
      <c r="M39" s="186" t="s">
        <v>163</v>
      </c>
    </row>
    <row r="40" spans="1:17" s="4" customFormat="1" ht="63" customHeight="1" x14ac:dyDescent="0.2">
      <c r="A40" s="303"/>
      <c r="B40" s="17" t="s">
        <v>45</v>
      </c>
      <c r="C40" s="25" t="s">
        <v>101</v>
      </c>
      <c r="D40" s="12" t="s">
        <v>12</v>
      </c>
      <c r="E40" s="203" t="s">
        <v>11</v>
      </c>
      <c r="F40" s="111">
        <v>1</v>
      </c>
      <c r="G40" s="111">
        <f t="shared" si="5"/>
        <v>1</v>
      </c>
      <c r="H40" s="111">
        <f>1.18*58.34</f>
        <v>68.841200000000001</v>
      </c>
      <c r="I40" s="111">
        <f t="shared" si="6"/>
        <v>68.841200000000001</v>
      </c>
      <c r="J40" s="111"/>
      <c r="K40" s="36" t="s">
        <v>115</v>
      </c>
      <c r="L40" s="188"/>
      <c r="M40" s="186" t="s">
        <v>163</v>
      </c>
    </row>
    <row r="41" spans="1:17" s="4" customFormat="1" ht="67.5" customHeight="1" x14ac:dyDescent="0.2">
      <c r="A41" s="303"/>
      <c r="B41" s="17" t="s">
        <v>46</v>
      </c>
      <c r="C41" s="25" t="s">
        <v>34</v>
      </c>
      <c r="D41" s="12" t="s">
        <v>12</v>
      </c>
      <c r="E41" s="207">
        <v>1</v>
      </c>
      <c r="F41" s="111">
        <v>1</v>
      </c>
      <c r="G41" s="111">
        <f t="shared" si="5"/>
        <v>1</v>
      </c>
      <c r="H41" s="111">
        <f>1.18*125</f>
        <v>147.5</v>
      </c>
      <c r="I41" s="111">
        <f t="shared" si="6"/>
        <v>147.5</v>
      </c>
      <c r="J41" s="111"/>
      <c r="K41" s="36" t="s">
        <v>60</v>
      </c>
      <c r="L41" s="188"/>
      <c r="M41" s="186" t="s">
        <v>163</v>
      </c>
    </row>
    <row r="42" spans="1:17" s="4" customFormat="1" ht="56.25" customHeight="1" x14ac:dyDescent="0.2">
      <c r="A42" s="303"/>
      <c r="B42" s="17" t="s">
        <v>47</v>
      </c>
      <c r="C42" s="25" t="s">
        <v>35</v>
      </c>
      <c r="D42" s="12" t="s">
        <v>12</v>
      </c>
      <c r="E42" s="207">
        <v>1</v>
      </c>
      <c r="F42" s="111">
        <v>1</v>
      </c>
      <c r="G42" s="111">
        <f t="shared" si="5"/>
        <v>1</v>
      </c>
      <c r="H42" s="111">
        <f>1.18*125</f>
        <v>147.5</v>
      </c>
      <c r="I42" s="111">
        <f t="shared" si="6"/>
        <v>147.5</v>
      </c>
      <c r="J42" s="111"/>
      <c r="K42" s="36" t="s">
        <v>41</v>
      </c>
      <c r="L42" s="188"/>
      <c r="M42" s="186" t="s">
        <v>163</v>
      </c>
    </row>
    <row r="43" spans="1:17" s="4" customFormat="1" ht="56.25" customHeight="1" x14ac:dyDescent="0.2">
      <c r="A43" s="303"/>
      <c r="B43" s="17" t="s">
        <v>48</v>
      </c>
      <c r="C43" s="25" t="s">
        <v>61</v>
      </c>
      <c r="D43" s="12"/>
      <c r="E43" s="207">
        <v>1</v>
      </c>
      <c r="F43" s="111">
        <v>1</v>
      </c>
      <c r="G43" s="111">
        <f t="shared" si="5"/>
        <v>1</v>
      </c>
      <c r="H43" s="111">
        <f>1.18*54.56</f>
        <v>64.380799999999994</v>
      </c>
      <c r="I43" s="111">
        <f t="shared" si="6"/>
        <v>64.380799999999994</v>
      </c>
      <c r="J43" s="111"/>
      <c r="K43" s="36" t="s">
        <v>60</v>
      </c>
      <c r="L43" s="188"/>
      <c r="M43" s="186" t="s">
        <v>163</v>
      </c>
    </row>
    <row r="44" spans="1:17" s="4" customFormat="1" ht="59.25" customHeight="1" x14ac:dyDescent="0.2">
      <c r="A44" s="303"/>
      <c r="B44" s="17" t="s">
        <v>49</v>
      </c>
      <c r="C44" s="25" t="s">
        <v>36</v>
      </c>
      <c r="D44" s="12" t="s">
        <v>12</v>
      </c>
      <c r="E44" s="207">
        <v>1</v>
      </c>
      <c r="F44" s="111">
        <v>1</v>
      </c>
      <c r="G44" s="111">
        <f t="shared" si="5"/>
        <v>1</v>
      </c>
      <c r="H44" s="111">
        <v>270</v>
      </c>
      <c r="I44" s="111">
        <f t="shared" si="6"/>
        <v>270</v>
      </c>
      <c r="J44" s="111"/>
      <c r="K44" s="36" t="s">
        <v>40</v>
      </c>
      <c r="L44" s="188"/>
      <c r="M44" s="188" t="s">
        <v>164</v>
      </c>
    </row>
    <row r="45" spans="1:17" s="4" customFormat="1" ht="60" customHeight="1" x14ac:dyDescent="0.2">
      <c r="A45" s="303"/>
      <c r="B45" s="17" t="s">
        <v>50</v>
      </c>
      <c r="C45" s="25" t="s">
        <v>63</v>
      </c>
      <c r="D45" s="12" t="s">
        <v>12</v>
      </c>
      <c r="E45" s="207">
        <v>1</v>
      </c>
      <c r="F45" s="111">
        <v>1</v>
      </c>
      <c r="G45" s="111">
        <f t="shared" si="5"/>
        <v>1</v>
      </c>
      <c r="H45" s="111">
        <v>270</v>
      </c>
      <c r="I45" s="111">
        <f t="shared" si="6"/>
        <v>270</v>
      </c>
      <c r="J45" s="111"/>
      <c r="K45" s="36" t="s">
        <v>40</v>
      </c>
      <c r="L45" s="188"/>
      <c r="M45" s="187" t="s">
        <v>164</v>
      </c>
    </row>
    <row r="46" spans="1:17" s="4" customFormat="1" ht="60" customHeight="1" x14ac:dyDescent="0.2">
      <c r="A46" s="303"/>
      <c r="B46" s="17" t="s">
        <v>32</v>
      </c>
      <c r="C46" s="25" t="s">
        <v>62</v>
      </c>
      <c r="D46" s="12" t="s">
        <v>12</v>
      </c>
      <c r="E46" s="207">
        <v>1</v>
      </c>
      <c r="F46" s="111">
        <v>1</v>
      </c>
      <c r="G46" s="111">
        <f t="shared" si="5"/>
        <v>1</v>
      </c>
      <c r="H46" s="111">
        <v>270</v>
      </c>
      <c r="I46" s="111">
        <f t="shared" si="6"/>
        <v>270</v>
      </c>
      <c r="J46" s="111"/>
      <c r="K46" s="36" t="s">
        <v>40</v>
      </c>
      <c r="L46" s="188"/>
      <c r="M46" s="187" t="s">
        <v>164</v>
      </c>
      <c r="N46" s="59" t="s">
        <v>105</v>
      </c>
      <c r="O46" s="59" t="s">
        <v>106</v>
      </c>
      <c r="P46" s="59" t="s">
        <v>107</v>
      </c>
      <c r="Q46" s="59" t="s">
        <v>108</v>
      </c>
    </row>
    <row r="47" spans="1:17" s="4" customFormat="1" ht="69" customHeight="1" x14ac:dyDescent="0.2">
      <c r="A47" s="303"/>
      <c r="B47" s="17" t="s">
        <v>51</v>
      </c>
      <c r="C47" s="25" t="s">
        <v>113</v>
      </c>
      <c r="D47" s="12" t="s">
        <v>12</v>
      </c>
      <c r="E47" s="207">
        <v>5</v>
      </c>
      <c r="F47" s="111">
        <v>1</v>
      </c>
      <c r="G47" s="111">
        <f t="shared" si="5"/>
        <v>5</v>
      </c>
      <c r="H47" s="111">
        <v>270</v>
      </c>
      <c r="I47" s="111">
        <f t="shared" si="6"/>
        <v>1350</v>
      </c>
      <c r="J47" s="111"/>
      <c r="K47" s="36" t="s">
        <v>40</v>
      </c>
      <c r="L47" s="188"/>
      <c r="M47" s="187" t="s">
        <v>164</v>
      </c>
      <c r="N47" s="59" t="s">
        <v>110</v>
      </c>
      <c r="O47" s="59" t="s">
        <v>111</v>
      </c>
      <c r="P47" s="59" t="s">
        <v>109</v>
      </c>
      <c r="Q47" s="59" t="s">
        <v>112</v>
      </c>
    </row>
    <row r="48" spans="1:17" s="4" customFormat="1" ht="81" customHeight="1" x14ac:dyDescent="0.2">
      <c r="A48" s="303"/>
      <c r="B48" s="17" t="s">
        <v>52</v>
      </c>
      <c r="C48" s="199" t="s">
        <v>37</v>
      </c>
      <c r="D48" s="12" t="s">
        <v>12</v>
      </c>
      <c r="E48" s="207">
        <v>1</v>
      </c>
      <c r="F48" s="111">
        <v>1</v>
      </c>
      <c r="G48" s="111">
        <f t="shared" si="5"/>
        <v>1</v>
      </c>
      <c r="H48" s="111">
        <v>270</v>
      </c>
      <c r="I48" s="111">
        <f t="shared" si="6"/>
        <v>270</v>
      </c>
      <c r="J48" s="111"/>
      <c r="K48" s="36" t="s">
        <v>40</v>
      </c>
      <c r="L48" s="188"/>
      <c r="M48" s="187" t="s">
        <v>164</v>
      </c>
      <c r="N48" s="59">
        <f>102.5-(101.46+0.08)</f>
        <v>0.96000000000000796</v>
      </c>
      <c r="O48" s="59">
        <f>102.55-(101.28+0.08)</f>
        <v>1.1899999999999977</v>
      </c>
      <c r="P48" s="59">
        <f>102.6-(101.18+0.08)</f>
        <v>1.3399999999999892</v>
      </c>
      <c r="Q48" s="59">
        <f>102.59-(101.04+0.08)</f>
        <v>1.4699999999999989</v>
      </c>
    </row>
    <row r="49" spans="1:25" s="4" customFormat="1" ht="81" customHeight="1" x14ac:dyDescent="0.2">
      <c r="A49" s="303"/>
      <c r="B49" s="17" t="s">
        <v>53</v>
      </c>
      <c r="C49" s="199" t="s">
        <v>64</v>
      </c>
      <c r="D49" s="12" t="s">
        <v>12</v>
      </c>
      <c r="E49" s="207">
        <v>1</v>
      </c>
      <c r="F49" s="111">
        <v>1</v>
      </c>
      <c r="G49" s="111">
        <f t="shared" si="5"/>
        <v>1</v>
      </c>
      <c r="H49" s="111">
        <v>270</v>
      </c>
      <c r="I49" s="111">
        <f t="shared" si="6"/>
        <v>270</v>
      </c>
      <c r="J49" s="111"/>
      <c r="K49" s="36" t="s">
        <v>40</v>
      </c>
      <c r="L49" s="188"/>
      <c r="M49" s="187" t="s">
        <v>164</v>
      </c>
    </row>
    <row r="50" spans="1:25" s="4" customFormat="1" ht="53.25" customHeight="1" x14ac:dyDescent="0.2">
      <c r="A50" s="303"/>
      <c r="B50" s="17" t="s">
        <v>66</v>
      </c>
      <c r="C50" s="52" t="s">
        <v>38</v>
      </c>
      <c r="D50" s="36" t="s">
        <v>12</v>
      </c>
      <c r="E50" s="208">
        <v>1</v>
      </c>
      <c r="F50" s="111">
        <v>1</v>
      </c>
      <c r="G50" s="111">
        <f t="shared" si="5"/>
        <v>1</v>
      </c>
      <c r="H50" s="111">
        <f>1.18*2300</f>
        <v>2714</v>
      </c>
      <c r="I50" s="111">
        <f t="shared" si="6"/>
        <v>2714</v>
      </c>
      <c r="J50" s="111"/>
      <c r="K50" s="37" t="s">
        <v>39</v>
      </c>
      <c r="L50" s="186"/>
      <c r="M50" s="186" t="s">
        <v>163</v>
      </c>
      <c r="N50" s="300" t="s">
        <v>70</v>
      </c>
      <c r="O50" s="300"/>
      <c r="P50" s="300"/>
    </row>
    <row r="51" spans="1:25" s="2" customFormat="1" ht="20.25" thickBot="1" x14ac:dyDescent="0.25">
      <c r="A51" s="303"/>
      <c r="B51" s="302" t="s">
        <v>88</v>
      </c>
      <c r="C51" s="302"/>
      <c r="D51" s="302"/>
      <c r="E51" s="302"/>
      <c r="F51" s="302"/>
      <c r="G51" s="302"/>
      <c r="H51" s="302"/>
      <c r="I51" s="302"/>
      <c r="J51" s="302"/>
      <c r="K51" s="302"/>
      <c r="L51" s="181"/>
      <c r="M51" s="184"/>
      <c r="N51" s="54"/>
      <c r="O51" s="42"/>
      <c r="P51" s="43"/>
      <c r="Q51" s="45"/>
      <c r="R51" s="41"/>
      <c r="S51" s="42"/>
      <c r="T51" s="43"/>
      <c r="U51" s="71"/>
    </row>
    <row r="52" spans="1:25" s="2" customFormat="1" ht="48" thickBot="1" x14ac:dyDescent="0.25">
      <c r="A52" s="303"/>
      <c r="B52" s="17" t="s">
        <v>92</v>
      </c>
      <c r="C52" s="18" t="s">
        <v>91</v>
      </c>
      <c r="D52" s="12" t="s">
        <v>12</v>
      </c>
      <c r="E52" s="3">
        <f>SUM(E31:E50)</f>
        <v>30</v>
      </c>
      <c r="F52" s="3">
        <v>1</v>
      </c>
      <c r="G52" s="3">
        <f t="shared" ref="G52" si="8">F52*E52</f>
        <v>30</v>
      </c>
      <c r="H52" s="111">
        <v>0</v>
      </c>
      <c r="I52" s="111">
        <f>H52*G52</f>
        <v>0</v>
      </c>
      <c r="J52" s="111"/>
      <c r="K52" s="205" t="s">
        <v>169</v>
      </c>
      <c r="L52" s="211"/>
      <c r="M52" s="189"/>
      <c r="N52" s="54"/>
      <c r="O52" s="42"/>
      <c r="P52" s="43"/>
      <c r="Q52" s="45"/>
      <c r="R52" s="41"/>
      <c r="S52" s="42"/>
      <c r="T52" s="43"/>
      <c r="U52" s="71"/>
    </row>
    <row r="53" spans="1:25" s="2" customFormat="1" ht="15.75" x14ac:dyDescent="0.2">
      <c r="A53" s="13"/>
      <c r="B53" s="304" t="s">
        <v>148</v>
      </c>
      <c r="C53" s="304"/>
      <c r="D53" s="304"/>
      <c r="E53" s="304"/>
      <c r="F53" s="304"/>
      <c r="G53" s="304"/>
      <c r="H53" s="304"/>
      <c r="I53" s="127">
        <f>SUM(I31:I52)</f>
        <v>8170.1668</v>
      </c>
      <c r="J53" s="127"/>
      <c r="K53" s="19"/>
      <c r="L53" s="185"/>
      <c r="M53" s="185"/>
      <c r="N53" s="38"/>
      <c r="O53" s="33"/>
      <c r="P53" s="119"/>
      <c r="Q53" s="56"/>
      <c r="R53" s="38"/>
      <c r="S53" s="33"/>
      <c r="T53" s="119"/>
      <c r="U53" s="56"/>
    </row>
    <row r="54" spans="1:25" s="2" customFormat="1" ht="19.5" x14ac:dyDescent="0.2">
      <c r="A54" s="301" t="s">
        <v>81</v>
      </c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178"/>
      <c r="M54" s="152"/>
      <c r="N54" s="56"/>
      <c r="O54" s="56"/>
      <c r="P54" s="56"/>
      <c r="Q54" s="56"/>
      <c r="R54" s="38"/>
      <c r="S54" s="33"/>
      <c r="T54" s="57"/>
      <c r="U54" s="57"/>
      <c r="Y54" s="4"/>
    </row>
    <row r="55" spans="1:25" s="2" customFormat="1" ht="19.5" x14ac:dyDescent="0.2">
      <c r="A55" s="292">
        <v>3</v>
      </c>
      <c r="B55" s="302" t="s">
        <v>87</v>
      </c>
      <c r="C55" s="302"/>
      <c r="D55" s="302"/>
      <c r="E55" s="302"/>
      <c r="F55" s="302"/>
      <c r="G55" s="302"/>
      <c r="H55" s="302"/>
      <c r="I55" s="302"/>
      <c r="J55" s="302"/>
      <c r="K55" s="302"/>
      <c r="L55" s="181"/>
      <c r="M55" s="181"/>
      <c r="N55" s="72"/>
      <c r="O55" s="72"/>
      <c r="P55" s="72"/>
      <c r="Q55" s="73"/>
      <c r="R55" s="74"/>
      <c r="S55" s="72"/>
      <c r="T55" s="72"/>
      <c r="U55" s="73"/>
    </row>
    <row r="56" spans="1:25" s="2" customFormat="1" ht="162.75" customHeight="1" x14ac:dyDescent="0.2">
      <c r="A56" s="292"/>
      <c r="B56" s="17" t="s">
        <v>11</v>
      </c>
      <c r="C56" s="62" t="s">
        <v>118</v>
      </c>
      <c r="D56" s="36" t="s">
        <v>12</v>
      </c>
      <c r="E56" s="208">
        <v>1</v>
      </c>
      <c r="F56" s="111">
        <v>1</v>
      </c>
      <c r="G56" s="111">
        <f t="shared" ref="G56" si="9">F56*E56</f>
        <v>1</v>
      </c>
      <c r="H56" s="111">
        <v>2950</v>
      </c>
      <c r="I56" s="111">
        <f t="shared" ref="I56" si="10">H56*G56</f>
        <v>2950</v>
      </c>
      <c r="J56" s="111"/>
      <c r="K56" s="37"/>
      <c r="L56" s="186"/>
      <c r="M56" s="186" t="s">
        <v>165</v>
      </c>
      <c r="N56" s="63">
        <v>1.18</v>
      </c>
      <c r="O56" s="56"/>
      <c r="P56" s="56"/>
      <c r="Q56" s="56"/>
      <c r="R56" s="69"/>
      <c r="S56" s="33"/>
      <c r="T56" s="57"/>
      <c r="U56" s="57"/>
      <c r="Y56" s="4"/>
    </row>
    <row r="57" spans="1:25" s="2" customFormat="1" ht="159" customHeight="1" x14ac:dyDescent="0.2">
      <c r="A57" s="292"/>
      <c r="B57" s="17" t="s">
        <v>9</v>
      </c>
      <c r="C57" s="62" t="s">
        <v>122</v>
      </c>
      <c r="D57" s="36" t="s">
        <v>12</v>
      </c>
      <c r="E57" s="208">
        <f>199-10+1</f>
        <v>190</v>
      </c>
      <c r="F57" s="111">
        <v>1</v>
      </c>
      <c r="G57" s="111">
        <f t="shared" ref="G57:G63" si="11">F57*E57</f>
        <v>190</v>
      </c>
      <c r="H57" s="111">
        <v>149.03</v>
      </c>
      <c r="I57" s="111">
        <f t="shared" ref="I57:I63" si="12">H57*G57</f>
        <v>28315.7</v>
      </c>
      <c r="J57" s="111"/>
      <c r="K57" s="37" t="s">
        <v>170</v>
      </c>
      <c r="L57" s="186" t="s">
        <v>85</v>
      </c>
      <c r="M57" s="186" t="s">
        <v>165</v>
      </c>
      <c r="N57" s="63"/>
      <c r="O57" s="56"/>
      <c r="P57" s="56"/>
      <c r="Q57" s="56"/>
      <c r="R57" s="38"/>
      <c r="S57" s="33"/>
      <c r="T57" s="57"/>
      <c r="U57" s="57"/>
      <c r="Y57" s="4"/>
    </row>
    <row r="58" spans="1:25" s="2" customFormat="1" ht="159" customHeight="1" x14ac:dyDescent="0.2">
      <c r="A58" s="292"/>
      <c r="B58" s="17" t="s">
        <v>14</v>
      </c>
      <c r="C58" s="62" t="s">
        <v>119</v>
      </c>
      <c r="D58" s="36" t="s">
        <v>12</v>
      </c>
      <c r="E58" s="113">
        <v>190</v>
      </c>
      <c r="F58" s="111">
        <v>1</v>
      </c>
      <c r="G58" s="111">
        <f t="shared" ref="G58" si="13">F58*E58</f>
        <v>190</v>
      </c>
      <c r="H58" s="111">
        <v>0</v>
      </c>
      <c r="I58" s="111">
        <f t="shared" ref="I58" si="14">H58*G58</f>
        <v>0</v>
      </c>
      <c r="J58" s="111"/>
      <c r="K58" s="37" t="s">
        <v>171</v>
      </c>
      <c r="L58" s="186" t="s">
        <v>155</v>
      </c>
      <c r="M58" s="186" t="s">
        <v>165</v>
      </c>
      <c r="N58" s="63"/>
      <c r="O58" s="56"/>
      <c r="P58" s="56"/>
      <c r="Q58" s="56"/>
      <c r="R58" s="38"/>
      <c r="S58" s="33"/>
      <c r="T58" s="57"/>
      <c r="U58" s="57"/>
      <c r="Y58" s="4"/>
    </row>
    <row r="59" spans="1:25" s="2" customFormat="1" ht="164.25" customHeight="1" x14ac:dyDescent="0.2">
      <c r="A59" s="292"/>
      <c r="B59" s="17" t="s">
        <v>15</v>
      </c>
      <c r="C59" s="62" t="s">
        <v>119</v>
      </c>
      <c r="D59" s="36" t="s">
        <v>12</v>
      </c>
      <c r="E59" s="113">
        <v>9</v>
      </c>
      <c r="F59" s="111">
        <v>1</v>
      </c>
      <c r="G59" s="111">
        <f t="shared" si="11"/>
        <v>9</v>
      </c>
      <c r="H59" s="111">
        <v>149.03</v>
      </c>
      <c r="I59" s="111">
        <f t="shared" si="12"/>
        <v>1341.27</v>
      </c>
      <c r="J59" s="111"/>
      <c r="K59" s="37" t="s">
        <v>172</v>
      </c>
      <c r="L59" s="186" t="s">
        <v>117</v>
      </c>
      <c r="M59" s="186" t="s">
        <v>165</v>
      </c>
      <c r="N59" s="63"/>
      <c r="O59" s="56"/>
      <c r="P59" s="56"/>
      <c r="Q59" s="56"/>
      <c r="R59" s="38"/>
      <c r="S59" s="33"/>
      <c r="T59" s="57"/>
      <c r="U59" s="57"/>
      <c r="Y59" s="4"/>
    </row>
    <row r="60" spans="1:25" s="2" customFormat="1" ht="139.5" customHeight="1" x14ac:dyDescent="0.2">
      <c r="A60" s="292"/>
      <c r="B60" s="17" t="s">
        <v>15</v>
      </c>
      <c r="C60" s="62" t="s">
        <v>120</v>
      </c>
      <c r="D60" s="36" t="s">
        <v>12</v>
      </c>
      <c r="E60" s="113">
        <v>10</v>
      </c>
      <c r="F60" s="111">
        <v>1</v>
      </c>
      <c r="G60" s="111">
        <f t="shared" si="11"/>
        <v>10</v>
      </c>
      <c r="H60" s="111">
        <v>3392.5</v>
      </c>
      <c r="I60" s="111">
        <f t="shared" si="12"/>
        <v>33925</v>
      </c>
      <c r="J60" s="111"/>
      <c r="K60" s="37"/>
      <c r="L60" s="186" t="s">
        <v>84</v>
      </c>
      <c r="M60" s="186" t="s">
        <v>165</v>
      </c>
      <c r="N60" s="56"/>
      <c r="O60" s="56"/>
      <c r="P60" s="56"/>
      <c r="Q60" s="56"/>
      <c r="R60" s="38"/>
      <c r="S60" s="33"/>
      <c r="T60" s="57"/>
      <c r="U60" s="57"/>
      <c r="Y60" s="4"/>
    </row>
    <row r="61" spans="1:25" s="2" customFormat="1" ht="144" customHeight="1" x14ac:dyDescent="0.2">
      <c r="A61" s="292"/>
      <c r="B61" s="17" t="s">
        <v>25</v>
      </c>
      <c r="C61" s="62" t="s">
        <v>121</v>
      </c>
      <c r="D61" s="36" t="s">
        <v>12</v>
      </c>
      <c r="E61" s="113">
        <f>20-2+1</f>
        <v>19</v>
      </c>
      <c r="F61" s="111">
        <v>1</v>
      </c>
      <c r="G61" s="111">
        <f t="shared" si="11"/>
        <v>19</v>
      </c>
      <c r="H61" s="111">
        <v>295</v>
      </c>
      <c r="I61" s="111">
        <f t="shared" si="12"/>
        <v>5605</v>
      </c>
      <c r="J61" s="111"/>
      <c r="K61" s="37"/>
      <c r="L61" s="186" t="s">
        <v>116</v>
      </c>
      <c r="M61" s="186" t="s">
        <v>165</v>
      </c>
      <c r="N61" s="56"/>
      <c r="O61" s="56"/>
      <c r="P61" s="56"/>
      <c r="Q61" s="56"/>
      <c r="R61" s="38"/>
      <c r="S61" s="33"/>
      <c r="T61" s="57"/>
      <c r="U61" s="57"/>
      <c r="Y61" s="4"/>
    </row>
    <row r="62" spans="1:25" s="67" customFormat="1" ht="42" customHeight="1" x14ac:dyDescent="0.25">
      <c r="A62" s="292"/>
      <c r="B62" s="17" t="s">
        <v>26</v>
      </c>
      <c r="C62" s="62" t="s">
        <v>82</v>
      </c>
      <c r="D62" s="37" t="s">
        <v>156</v>
      </c>
      <c r="E62" s="111">
        <f>ROUND(((1*1*1+(0.25*0.35*(99-10+1)+0.25*0.5*(199-100+1))+(0.25*0.25*(9-1+1)+0.25*0.35*(99-10+1)+0.25*0.5*(199-100+1))+1.8*1.1*30)+(0.45*0.3*(9-2+1)+0.45*0.6*(20-10+1)))*0.4,2)</f>
        <v>42.31</v>
      </c>
      <c r="F62" s="111">
        <v>1</v>
      </c>
      <c r="G62" s="111">
        <f t="shared" si="11"/>
        <v>42.31</v>
      </c>
      <c r="H62" s="111">
        <v>438.33</v>
      </c>
      <c r="I62" s="111">
        <f t="shared" si="12"/>
        <v>18545.742300000002</v>
      </c>
      <c r="J62" s="111"/>
      <c r="K62" s="37"/>
      <c r="L62" s="186" t="s">
        <v>97</v>
      </c>
      <c r="M62" s="186" t="s">
        <v>166</v>
      </c>
      <c r="N62" s="64"/>
      <c r="O62" s="65"/>
      <c r="P62" s="66"/>
      <c r="Q62" s="66"/>
      <c r="S62" s="68"/>
    </row>
    <row r="63" spans="1:25" s="67" customFormat="1" ht="47.25" x14ac:dyDescent="0.25">
      <c r="A63" s="292"/>
      <c r="B63" s="17" t="s">
        <v>27</v>
      </c>
      <c r="C63" s="62" t="s">
        <v>102</v>
      </c>
      <c r="D63" s="37" t="s">
        <v>12</v>
      </c>
      <c r="E63" s="111">
        <v>1</v>
      </c>
      <c r="F63" s="111">
        <v>1</v>
      </c>
      <c r="G63" s="111">
        <f t="shared" si="11"/>
        <v>1</v>
      </c>
      <c r="H63" s="111"/>
      <c r="I63" s="111">
        <f t="shared" si="12"/>
        <v>0</v>
      </c>
      <c r="J63" s="111"/>
      <c r="K63" s="19" t="s">
        <v>98</v>
      </c>
      <c r="L63" s="185"/>
      <c r="M63" s="185"/>
      <c r="N63" s="64"/>
      <c r="O63" s="65"/>
      <c r="P63" s="66"/>
      <c r="Q63" s="66"/>
      <c r="S63" s="68"/>
    </row>
    <row r="64" spans="1:25" s="2" customFormat="1" ht="20.25" thickBot="1" x14ac:dyDescent="0.25">
      <c r="A64" s="292"/>
      <c r="B64" s="302" t="s">
        <v>88</v>
      </c>
      <c r="C64" s="302"/>
      <c r="D64" s="302"/>
      <c r="E64" s="302"/>
      <c r="F64" s="302"/>
      <c r="G64" s="302"/>
      <c r="H64" s="302"/>
      <c r="I64" s="302"/>
      <c r="J64" s="302"/>
      <c r="K64" s="302"/>
      <c r="L64" s="181"/>
      <c r="M64" s="181"/>
      <c r="N64" s="54"/>
      <c r="O64" s="42"/>
      <c r="P64" s="43"/>
      <c r="Q64" s="45"/>
      <c r="R64" s="41"/>
      <c r="S64" s="42"/>
      <c r="T64" s="43"/>
      <c r="U64" s="71"/>
    </row>
    <row r="65" spans="1:25" s="2" customFormat="1" ht="16.5" thickBot="1" x14ac:dyDescent="0.25">
      <c r="A65" s="292"/>
      <c r="B65" s="17" t="s">
        <v>28</v>
      </c>
      <c r="C65" s="18" t="s">
        <v>93</v>
      </c>
      <c r="D65" s="12" t="s">
        <v>12</v>
      </c>
      <c r="E65" s="3">
        <f>SUM(E56:E61)</f>
        <v>419</v>
      </c>
      <c r="F65" s="3">
        <v>1</v>
      </c>
      <c r="G65" s="3">
        <f t="shared" ref="G65" si="15">F65*E65</f>
        <v>419</v>
      </c>
      <c r="H65" s="111">
        <f>1.18*176.69</f>
        <v>208.49419999999998</v>
      </c>
      <c r="I65" s="111">
        <f t="shared" ref="I65" si="16">H65*G65</f>
        <v>87359.069799999997</v>
      </c>
      <c r="J65" s="111"/>
      <c r="K65" s="19"/>
      <c r="L65" s="183"/>
      <c r="M65" s="183"/>
      <c r="N65" s="54"/>
      <c r="O65" s="42"/>
      <c r="P65" s="43"/>
      <c r="Q65" s="45"/>
      <c r="R65" s="41"/>
      <c r="S65" s="42"/>
      <c r="T65" s="43"/>
      <c r="U65" s="71"/>
    </row>
    <row r="66" spans="1:25" s="2" customFormat="1" ht="15.75" x14ac:dyDescent="0.2">
      <c r="A66" s="200"/>
      <c r="B66" s="304" t="s">
        <v>149</v>
      </c>
      <c r="C66" s="304"/>
      <c r="D66" s="304"/>
      <c r="E66" s="304"/>
      <c r="F66" s="304"/>
      <c r="G66" s="304"/>
      <c r="H66" s="304"/>
      <c r="I66" s="127">
        <f>SUM(I56:I65)</f>
        <v>178041.78210000001</v>
      </c>
      <c r="J66" s="127"/>
      <c r="K66" s="19"/>
      <c r="L66" s="185"/>
      <c r="M66" s="185"/>
      <c r="N66" s="38"/>
      <c r="O66" s="33"/>
      <c r="P66" s="119"/>
      <c r="Q66" s="56"/>
      <c r="R66" s="38"/>
      <c r="S66" s="33"/>
      <c r="T66" s="119"/>
      <c r="U66" s="56"/>
    </row>
    <row r="67" spans="1:25" s="2" customFormat="1" ht="19.5" x14ac:dyDescent="0.2">
      <c r="A67" s="301" t="s">
        <v>79</v>
      </c>
      <c r="B67" s="301"/>
      <c r="C67" s="301"/>
      <c r="D67" s="301"/>
      <c r="E67" s="301"/>
      <c r="F67" s="301"/>
      <c r="G67" s="301"/>
      <c r="H67" s="301"/>
      <c r="I67" s="301"/>
      <c r="J67" s="301"/>
      <c r="K67" s="301"/>
      <c r="L67" s="178"/>
      <c r="M67" s="152"/>
      <c r="N67" s="56"/>
      <c r="O67" s="56"/>
      <c r="P67" s="56"/>
      <c r="Q67" s="56"/>
      <c r="R67" s="38"/>
      <c r="S67" s="33"/>
      <c r="T67" s="57"/>
      <c r="U67" s="57"/>
      <c r="Y67" s="4"/>
    </row>
    <row r="68" spans="1:25" s="2" customFormat="1" ht="19.5" x14ac:dyDescent="0.2">
      <c r="A68" s="292">
        <v>4</v>
      </c>
      <c r="B68" s="302" t="s">
        <v>87</v>
      </c>
      <c r="C68" s="302"/>
      <c r="D68" s="302"/>
      <c r="E68" s="302"/>
      <c r="F68" s="302"/>
      <c r="G68" s="302"/>
      <c r="H68" s="302"/>
      <c r="I68" s="302"/>
      <c r="J68" s="302"/>
      <c r="K68" s="302"/>
      <c r="L68" s="181"/>
      <c r="M68" s="181"/>
      <c r="N68" s="72"/>
      <c r="O68" s="72"/>
      <c r="P68" s="72"/>
      <c r="Q68" s="73"/>
      <c r="R68" s="74"/>
      <c r="S68" s="72"/>
      <c r="T68" s="72"/>
      <c r="U68" s="73"/>
    </row>
    <row r="69" spans="1:25" s="4" customFormat="1" ht="224.25" customHeight="1" x14ac:dyDescent="0.2">
      <c r="A69" s="292"/>
      <c r="B69" s="17" t="s">
        <v>11</v>
      </c>
      <c r="C69" s="62" t="s">
        <v>103</v>
      </c>
      <c r="D69" s="83" t="s">
        <v>12</v>
      </c>
      <c r="E69" s="53">
        <f>(1+1+1+1+1+1)+(1+1+1)*19+(1+1)</f>
        <v>65</v>
      </c>
      <c r="F69" s="3">
        <v>1</v>
      </c>
      <c r="G69" s="3">
        <f t="shared" ref="G69:G70" si="17">F69*E69</f>
        <v>65</v>
      </c>
      <c r="H69" s="111">
        <v>174.6</v>
      </c>
      <c r="I69" s="111">
        <f t="shared" ref="I69:I70" si="18">H69*G69</f>
        <v>11349</v>
      </c>
      <c r="J69" s="111"/>
      <c r="K69" s="37" t="s">
        <v>68</v>
      </c>
      <c r="L69" s="186" t="e">
        <f>E69+#REF!</f>
        <v>#REF!</v>
      </c>
      <c r="M69" s="186" t="s">
        <v>166</v>
      </c>
    </row>
    <row r="70" spans="1:25" s="4" customFormat="1" ht="19.5" customHeight="1" x14ac:dyDescent="0.2">
      <c r="A70" s="292"/>
      <c r="B70" s="17" t="s">
        <v>9</v>
      </c>
      <c r="C70" s="62" t="s">
        <v>67</v>
      </c>
      <c r="D70" s="83" t="s">
        <v>12</v>
      </c>
      <c r="E70" s="53">
        <f>E69*2</f>
        <v>130</v>
      </c>
      <c r="F70" s="3">
        <v>1</v>
      </c>
      <c r="G70" s="3">
        <f t="shared" si="17"/>
        <v>130</v>
      </c>
      <c r="H70" s="111">
        <v>1</v>
      </c>
      <c r="I70" s="111">
        <f t="shared" si="18"/>
        <v>130</v>
      </c>
      <c r="J70" s="111"/>
      <c r="K70" s="37"/>
      <c r="L70" s="186"/>
      <c r="M70" s="186" t="s">
        <v>166</v>
      </c>
    </row>
    <row r="71" spans="1:25" s="2" customFormat="1" ht="20.25" thickBot="1" x14ac:dyDescent="0.25">
      <c r="A71" s="292"/>
      <c r="B71" s="302" t="s">
        <v>88</v>
      </c>
      <c r="C71" s="302"/>
      <c r="D71" s="302"/>
      <c r="E71" s="302"/>
      <c r="F71" s="302"/>
      <c r="G71" s="302"/>
      <c r="H71" s="302"/>
      <c r="I71" s="302"/>
      <c r="J71" s="302"/>
      <c r="K71" s="302"/>
      <c r="L71" s="181"/>
      <c r="M71" s="181"/>
      <c r="N71" s="54"/>
      <c r="O71" s="42"/>
      <c r="P71" s="43"/>
      <c r="Q71" s="45"/>
      <c r="R71" s="41"/>
      <c r="S71" s="42"/>
      <c r="T71" s="43"/>
      <c r="U71" s="71"/>
    </row>
    <row r="72" spans="1:25" s="2" customFormat="1" ht="20.25" thickBot="1" x14ac:dyDescent="0.25">
      <c r="A72" s="292"/>
      <c r="B72" s="17" t="s">
        <v>14</v>
      </c>
      <c r="C72" s="18" t="s">
        <v>94</v>
      </c>
      <c r="D72" s="12" t="s">
        <v>12</v>
      </c>
      <c r="E72" s="217">
        <f>E69</f>
        <v>65</v>
      </c>
      <c r="F72" s="3">
        <v>1</v>
      </c>
      <c r="G72" s="3">
        <f t="shared" ref="G72" si="19">F72*E72</f>
        <v>65</v>
      </c>
      <c r="H72" s="217">
        <v>158.37</v>
      </c>
      <c r="I72" s="111">
        <f t="shared" ref="I72" si="20">H72*G72</f>
        <v>10294.050000000001</v>
      </c>
      <c r="J72" s="111"/>
      <c r="K72" s="19"/>
      <c r="L72" s="213" t="s">
        <v>173</v>
      </c>
      <c r="M72" s="214"/>
      <c r="N72" s="214"/>
      <c r="O72" s="214"/>
      <c r="P72" s="215"/>
      <c r="Q72" s="216"/>
      <c r="R72" s="41"/>
      <c r="S72" s="42"/>
      <c r="T72" s="43"/>
      <c r="U72" s="71"/>
    </row>
    <row r="73" spans="1:25" s="2" customFormat="1" ht="15.75" x14ac:dyDescent="0.2">
      <c r="A73" s="200"/>
      <c r="B73" s="304" t="s">
        <v>150</v>
      </c>
      <c r="C73" s="304"/>
      <c r="D73" s="304"/>
      <c r="E73" s="304"/>
      <c r="F73" s="304"/>
      <c r="G73" s="304"/>
      <c r="H73" s="304"/>
      <c r="I73" s="127">
        <f>SUM(I69:I72)</f>
        <v>21773.050000000003</v>
      </c>
      <c r="J73" s="127"/>
      <c r="K73" s="19"/>
      <c r="L73" s="185"/>
      <c r="M73" s="185"/>
      <c r="N73" s="120"/>
      <c r="O73" s="24"/>
      <c r="P73" s="121"/>
      <c r="Q73" s="56"/>
      <c r="R73" s="120"/>
      <c r="S73" s="24"/>
      <c r="T73" s="121"/>
      <c r="U73" s="56"/>
    </row>
    <row r="74" spans="1:25" s="2" customFormat="1" ht="19.5" x14ac:dyDescent="0.2">
      <c r="A74" s="301" t="s">
        <v>80</v>
      </c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178"/>
      <c r="M74" s="152"/>
      <c r="N74" s="70" t="s">
        <v>71</v>
      </c>
      <c r="O74" s="58" t="s">
        <v>72</v>
      </c>
      <c r="P74" s="60" t="s">
        <v>73</v>
      </c>
      <c r="Q74" s="60" t="s">
        <v>74</v>
      </c>
      <c r="R74" s="37" t="s">
        <v>75</v>
      </c>
      <c r="S74" s="37" t="s">
        <v>76</v>
      </c>
      <c r="T74" s="37" t="s">
        <v>77</v>
      </c>
      <c r="U74" s="37" t="s">
        <v>78</v>
      </c>
      <c r="Y74" s="4"/>
    </row>
    <row r="75" spans="1:25" s="2" customFormat="1" ht="19.5" x14ac:dyDescent="0.2">
      <c r="A75" s="292">
        <v>5</v>
      </c>
      <c r="B75" s="302" t="s">
        <v>87</v>
      </c>
      <c r="C75" s="302"/>
      <c r="D75" s="302"/>
      <c r="E75" s="302"/>
      <c r="F75" s="302"/>
      <c r="G75" s="302"/>
      <c r="H75" s="302"/>
      <c r="I75" s="302"/>
      <c r="J75" s="302"/>
      <c r="K75" s="302"/>
      <c r="L75" s="181"/>
      <c r="M75" s="181"/>
      <c r="N75" s="72"/>
      <c r="O75" s="72"/>
      <c r="P75" s="72"/>
      <c r="Q75" s="73"/>
      <c r="R75" s="74"/>
      <c r="S75" s="72"/>
      <c r="T75" s="72"/>
      <c r="U75" s="73"/>
    </row>
    <row r="76" spans="1:25" s="4" customFormat="1" ht="51.75" customHeight="1" x14ac:dyDescent="0.2">
      <c r="A76" s="292"/>
      <c r="B76" s="111" t="s">
        <v>11</v>
      </c>
      <c r="C76" s="201" t="s">
        <v>86</v>
      </c>
      <c r="D76" s="202" t="s">
        <v>83</v>
      </c>
      <c r="E76" s="113">
        <v>15</v>
      </c>
      <c r="F76" s="111">
        <v>1</v>
      </c>
      <c r="G76" s="111">
        <f t="shared" ref="G76" si="21">F76*E76</f>
        <v>15</v>
      </c>
      <c r="H76" s="203">
        <v>1390.63</v>
      </c>
      <c r="I76" s="111">
        <f t="shared" ref="I76" si="22">H76*G76</f>
        <v>20859.45</v>
      </c>
      <c r="J76" s="111"/>
      <c r="K76" s="111"/>
      <c r="L76" s="212"/>
      <c r="M76" s="191" t="s">
        <v>161</v>
      </c>
      <c r="N76" s="75">
        <f>0.1+0.79+2.34+0.1</f>
        <v>3.33</v>
      </c>
      <c r="O76" s="61">
        <f>0.27+0.1+4+0.79+0.1+0.27</f>
        <v>5.5299999999999994</v>
      </c>
      <c r="P76" s="61">
        <f>0.1+2.34+0.79+0.1</f>
        <v>3.33</v>
      </c>
      <c r="Q76" s="61">
        <f>0.1+6.48+1.6+0.1</f>
        <v>8.2799999999999994</v>
      </c>
      <c r="R76" s="61">
        <f>0.1+6.75+0.74+0.1</f>
        <v>7.6899999999999995</v>
      </c>
      <c r="S76" s="61">
        <f>0.1+6.75+0.74+0.1</f>
        <v>7.6899999999999995</v>
      </c>
      <c r="T76" s="61">
        <f>0.1+0.58+0.7+0.7+0.7+0.7+0.1</f>
        <v>3.5800000000000005</v>
      </c>
      <c r="U76" s="61">
        <f>0.1+0.58+0.7+0.7+0.7+0.7+0.1</f>
        <v>3.5800000000000005</v>
      </c>
    </row>
    <row r="77" spans="1:25" s="2" customFormat="1" ht="20.25" thickBot="1" x14ac:dyDescent="0.25">
      <c r="A77" s="292"/>
      <c r="B77" s="308" t="s">
        <v>88</v>
      </c>
      <c r="C77" s="308"/>
      <c r="D77" s="308"/>
      <c r="E77" s="308"/>
      <c r="F77" s="308"/>
      <c r="G77" s="308"/>
      <c r="H77" s="308"/>
      <c r="I77" s="308"/>
      <c r="J77" s="308"/>
      <c r="K77" s="308"/>
      <c r="L77" s="190"/>
      <c r="M77" s="190"/>
      <c r="N77" s="54"/>
      <c r="O77" s="42"/>
      <c r="P77" s="43"/>
      <c r="Q77" s="45"/>
      <c r="R77" s="41"/>
      <c r="S77" s="42"/>
      <c r="T77" s="43"/>
      <c r="U77" s="71"/>
    </row>
    <row r="78" spans="1:25" s="2" customFormat="1" ht="16.5" thickBot="1" x14ac:dyDescent="0.25">
      <c r="A78" s="292"/>
      <c r="B78" s="111" t="s">
        <v>9</v>
      </c>
      <c r="C78" s="204" t="s">
        <v>95</v>
      </c>
      <c r="D78" s="112" t="s">
        <v>96</v>
      </c>
      <c r="E78" s="111">
        <v>43.01</v>
      </c>
      <c r="F78" s="111">
        <v>1</v>
      </c>
      <c r="G78" s="111">
        <f t="shared" ref="G78" si="23">F78*E78</f>
        <v>43.01</v>
      </c>
      <c r="H78" s="111">
        <f>550*1.18</f>
        <v>649</v>
      </c>
      <c r="I78" s="111">
        <f t="shared" ref="I78" si="24">H78*G78</f>
        <v>27913.489999999998</v>
      </c>
      <c r="J78" s="111"/>
      <c r="K78" s="19"/>
      <c r="L78" s="183"/>
      <c r="M78" s="183" t="s">
        <v>167</v>
      </c>
      <c r="N78" s="54"/>
      <c r="O78" s="42"/>
      <c r="P78" s="43"/>
      <c r="Q78" s="45"/>
      <c r="R78" s="41"/>
      <c r="S78" s="42"/>
      <c r="T78" s="43"/>
      <c r="U78" s="71"/>
    </row>
    <row r="79" spans="1:25" s="2" customFormat="1" ht="15.75" x14ac:dyDescent="0.2">
      <c r="A79" s="200"/>
      <c r="B79" s="304" t="s">
        <v>151</v>
      </c>
      <c r="C79" s="304"/>
      <c r="D79" s="304"/>
      <c r="E79" s="304"/>
      <c r="F79" s="304"/>
      <c r="G79" s="304"/>
      <c r="H79" s="304"/>
      <c r="I79" s="127">
        <f>SUM(I76:I78)</f>
        <v>48772.94</v>
      </c>
      <c r="J79" s="127"/>
      <c r="K79" s="19"/>
      <c r="L79" s="185"/>
      <c r="M79" s="185"/>
      <c r="N79" s="38"/>
      <c r="O79" s="33"/>
      <c r="P79" s="119"/>
      <c r="Q79" s="56"/>
      <c r="R79" s="38"/>
      <c r="S79" s="33"/>
      <c r="T79" s="119"/>
      <c r="U79" s="56"/>
    </row>
    <row r="80" spans="1:25" s="4" customFormat="1" ht="15.75" x14ac:dyDescent="0.2">
      <c r="A80" s="114"/>
      <c r="B80" s="306" t="s">
        <v>146</v>
      </c>
      <c r="C80" s="306"/>
      <c r="D80" s="306"/>
      <c r="E80" s="306"/>
      <c r="F80" s="306"/>
      <c r="G80" s="306"/>
      <c r="H80" s="306"/>
      <c r="I80" s="118">
        <v>400</v>
      </c>
      <c r="J80" s="118"/>
      <c r="K80" s="115"/>
      <c r="L80" s="126"/>
      <c r="M80" s="126"/>
    </row>
    <row r="81" spans="1:13" s="4" customFormat="1" ht="20.25" x14ac:dyDescent="0.2">
      <c r="A81" s="114"/>
      <c r="B81" s="307" t="s">
        <v>144</v>
      </c>
      <c r="C81" s="307"/>
      <c r="D81" s="307"/>
      <c r="E81" s="307"/>
      <c r="F81" s="307"/>
      <c r="G81" s="307"/>
      <c r="H81" s="307"/>
      <c r="I81" s="116">
        <f>I79+I73+I53+I66+I28</f>
        <v>351832.93890000001</v>
      </c>
      <c r="J81" s="116"/>
      <c r="K81" s="115"/>
      <c r="L81" s="126"/>
      <c r="M81" s="126"/>
    </row>
    <row r="82" spans="1:13" s="4" customFormat="1" ht="15.75" x14ac:dyDescent="0.2">
      <c r="A82" s="114"/>
      <c r="B82" s="305" t="s">
        <v>145</v>
      </c>
      <c r="C82" s="305"/>
      <c r="D82" s="305"/>
      <c r="E82" s="305"/>
      <c r="F82" s="305"/>
      <c r="G82" s="305"/>
      <c r="H82" s="305"/>
      <c r="I82" s="117">
        <f>I81*18/118</f>
        <v>53669.431357627116</v>
      </c>
      <c r="J82" s="117"/>
      <c r="K82" s="115"/>
      <c r="L82" s="126"/>
      <c r="M82" s="126"/>
    </row>
    <row r="83" spans="1:13" s="4" customFormat="1" ht="15.75" x14ac:dyDescent="0.2">
      <c r="A83" s="123"/>
      <c r="B83" s="124"/>
      <c r="C83" s="124"/>
      <c r="D83" s="124"/>
      <c r="E83" s="124"/>
      <c r="F83" s="124"/>
      <c r="G83" s="124"/>
      <c r="H83" s="136"/>
      <c r="I83" s="125"/>
      <c r="J83" s="125"/>
      <c r="K83" s="126"/>
      <c r="L83" s="126"/>
      <c r="M83" s="126"/>
    </row>
    <row r="84" spans="1:13" s="4" customFormat="1" ht="18.75" x14ac:dyDescent="0.2">
      <c r="A84" s="5"/>
      <c r="B84" s="122" t="s">
        <v>154</v>
      </c>
      <c r="C84" s="80"/>
      <c r="D84" s="81"/>
      <c r="E84" s="81"/>
      <c r="F84" s="81"/>
      <c r="G84" s="81"/>
      <c r="H84" s="147"/>
      <c r="I84" s="137"/>
      <c r="J84" s="137"/>
      <c r="K84" s="81"/>
      <c r="L84" s="81"/>
      <c r="M84" s="81"/>
    </row>
    <row r="85" spans="1:13" s="4" customFormat="1" ht="18.75" x14ac:dyDescent="0.2">
      <c r="A85" s="5"/>
      <c r="B85" s="122"/>
      <c r="C85" s="80"/>
      <c r="D85" s="81"/>
      <c r="E85" s="81"/>
      <c r="F85" s="81"/>
      <c r="G85" s="81"/>
      <c r="H85" s="147"/>
      <c r="I85" s="137"/>
      <c r="J85" s="137"/>
      <c r="K85" s="81"/>
      <c r="L85" s="81"/>
      <c r="M85" s="81"/>
    </row>
    <row r="86" spans="1:13" s="4" customFormat="1" ht="18.75" x14ac:dyDescent="0.2">
      <c r="A86" s="16"/>
      <c r="B86" s="122" t="s">
        <v>152</v>
      </c>
      <c r="C86" s="76"/>
      <c r="D86" s="77"/>
      <c r="E86" s="77"/>
      <c r="F86" s="77"/>
      <c r="G86" s="77"/>
      <c r="H86" s="148"/>
      <c r="I86" s="138"/>
      <c r="J86" s="138"/>
      <c r="K86" s="77"/>
      <c r="L86" s="77"/>
      <c r="M86" s="77"/>
    </row>
    <row r="87" spans="1:13" s="4" customFormat="1" ht="18.75" x14ac:dyDescent="0.25">
      <c r="A87" s="7"/>
      <c r="B87" s="122"/>
      <c r="C87" s="78"/>
      <c r="D87" s="79"/>
      <c r="E87" s="79"/>
      <c r="F87" s="79"/>
      <c r="G87" s="79"/>
      <c r="H87" s="139"/>
      <c r="I87" s="139"/>
      <c r="J87" s="139"/>
      <c r="K87" s="82"/>
      <c r="L87" s="82"/>
      <c r="M87" s="82"/>
    </row>
    <row r="88" spans="1:13" s="4" customFormat="1" ht="15.75" x14ac:dyDescent="0.25">
      <c r="A88" s="11"/>
      <c r="B88" s="122" t="s">
        <v>153</v>
      </c>
      <c r="C88" s="27"/>
      <c r="D88" s="34"/>
      <c r="E88" s="33"/>
      <c r="F88" s="33"/>
      <c r="G88" s="33"/>
      <c r="H88" s="140"/>
      <c r="I88" s="140"/>
      <c r="J88" s="140"/>
      <c r="K88" s="22"/>
      <c r="L88" s="22"/>
      <c r="M88" s="22"/>
    </row>
    <row r="89" spans="1:13" s="4" customFormat="1" ht="15.75" x14ac:dyDescent="0.25">
      <c r="A89" s="11"/>
      <c r="B89" s="8"/>
      <c r="C89" s="27"/>
      <c r="D89" s="34"/>
      <c r="E89" s="33"/>
      <c r="F89" s="33"/>
      <c r="G89" s="33"/>
      <c r="H89" s="140"/>
      <c r="I89" s="140"/>
      <c r="J89" s="140"/>
      <c r="K89" s="22"/>
      <c r="L89" s="22"/>
      <c r="M89" s="22"/>
    </row>
    <row r="90" spans="1:13" s="4" customFormat="1" ht="15.75" x14ac:dyDescent="0.25">
      <c r="A90" s="284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177"/>
      <c r="M90" s="153"/>
    </row>
    <row r="91" spans="1:13" s="4" customFormat="1" ht="15" x14ac:dyDescent="0.2">
      <c r="A91" s="5"/>
      <c r="B91" s="5"/>
      <c r="C91" s="26"/>
      <c r="D91" s="20"/>
      <c r="E91" s="20"/>
      <c r="F91" s="20"/>
      <c r="G91" s="20"/>
      <c r="H91" s="149"/>
      <c r="I91" s="141"/>
      <c r="J91" s="141"/>
      <c r="K91" s="20"/>
      <c r="L91" s="20"/>
      <c r="M91" s="20"/>
    </row>
    <row r="92" spans="1:13" s="4" customFormat="1" ht="15" x14ac:dyDescent="0.2">
      <c r="A92" s="5"/>
      <c r="B92" s="5"/>
      <c r="C92" s="26"/>
      <c r="D92" s="20"/>
      <c r="E92" s="20"/>
      <c r="F92" s="20"/>
      <c r="G92" s="20"/>
      <c r="H92" s="149"/>
      <c r="I92" s="141"/>
      <c r="J92" s="141"/>
      <c r="K92" s="20"/>
      <c r="L92" s="20"/>
      <c r="M92" s="20"/>
    </row>
    <row r="93" spans="1:13" s="4" customFormat="1" ht="16.5" customHeight="1" x14ac:dyDescent="0.2">
      <c r="A93" s="5"/>
      <c r="B93" s="5"/>
      <c r="C93" s="26"/>
      <c r="D93" s="20"/>
      <c r="E93" s="20"/>
      <c r="F93" s="20"/>
      <c r="G93" s="20"/>
      <c r="H93" s="149"/>
      <c r="I93" s="141"/>
      <c r="J93" s="141"/>
      <c r="K93" s="20"/>
      <c r="L93" s="20"/>
      <c r="M93" s="20"/>
    </row>
    <row r="94" spans="1:13" s="4" customFormat="1" ht="15" x14ac:dyDescent="0.2">
      <c r="A94" s="5"/>
      <c r="B94" s="5"/>
      <c r="C94" s="26"/>
      <c r="D94" s="20"/>
      <c r="E94" s="20"/>
      <c r="F94" s="20"/>
      <c r="G94" s="20"/>
      <c r="H94" s="149"/>
      <c r="I94" s="141"/>
      <c r="J94" s="141"/>
      <c r="K94" s="20"/>
      <c r="L94" s="20"/>
      <c r="M94" s="20"/>
    </row>
    <row r="95" spans="1:13" s="4" customFormat="1" ht="15" x14ac:dyDescent="0.2">
      <c r="A95" s="5"/>
      <c r="B95" s="5"/>
      <c r="C95" s="26"/>
      <c r="D95" s="20"/>
      <c r="E95" s="20"/>
      <c r="F95" s="20"/>
      <c r="G95" s="20"/>
      <c r="H95" s="149"/>
      <c r="I95" s="141"/>
      <c r="J95" s="141"/>
      <c r="K95" s="20"/>
      <c r="L95" s="20"/>
      <c r="M95" s="20"/>
    </row>
    <row r="96" spans="1:13" s="4" customFormat="1" ht="15" x14ac:dyDescent="0.2">
      <c r="A96" s="5"/>
      <c r="B96" s="5"/>
      <c r="C96" s="26"/>
      <c r="D96" s="20"/>
      <c r="E96" s="20"/>
      <c r="F96" s="20"/>
      <c r="G96" s="20"/>
      <c r="H96" s="149"/>
      <c r="I96" s="141"/>
      <c r="J96" s="141"/>
      <c r="K96" s="20"/>
      <c r="L96" s="20"/>
      <c r="M96" s="20"/>
    </row>
    <row r="97" spans="1:14" s="4" customFormat="1" ht="15" x14ac:dyDescent="0.2">
      <c r="A97" s="5"/>
      <c r="B97" s="5"/>
      <c r="C97" s="26"/>
      <c r="D97" s="20"/>
      <c r="E97" s="20"/>
      <c r="F97" s="20"/>
      <c r="G97" s="20"/>
      <c r="H97" s="149"/>
      <c r="I97" s="141"/>
      <c r="J97" s="141"/>
      <c r="K97" s="20"/>
      <c r="L97" s="20"/>
      <c r="M97" s="20"/>
    </row>
    <row r="98" spans="1:14" s="4" customFormat="1" ht="15.75" customHeight="1" x14ac:dyDescent="0.2">
      <c r="A98" s="5"/>
      <c r="B98" s="5"/>
      <c r="C98" s="26"/>
      <c r="D98" s="20"/>
      <c r="E98" s="20"/>
      <c r="F98" s="20"/>
      <c r="G98" s="20"/>
      <c r="H98" s="149"/>
      <c r="I98" s="141"/>
      <c r="J98" s="141"/>
      <c r="K98" s="20"/>
      <c r="L98" s="20"/>
      <c r="M98" s="20"/>
    </row>
    <row r="99" spans="1:14" s="4" customFormat="1" ht="16.5" customHeight="1" x14ac:dyDescent="0.2">
      <c r="A99" s="5"/>
      <c r="B99" s="5"/>
      <c r="C99" s="26"/>
      <c r="D99" s="20"/>
      <c r="E99" s="20"/>
      <c r="F99" s="20"/>
      <c r="G99" s="20"/>
      <c r="H99" s="149"/>
      <c r="I99" s="141"/>
      <c r="J99" s="141"/>
      <c r="K99" s="20"/>
      <c r="L99" s="20"/>
      <c r="M99" s="20"/>
    </row>
    <row r="100" spans="1:14" s="4" customFormat="1" ht="15" x14ac:dyDescent="0.2">
      <c r="A100" s="5"/>
      <c r="B100" s="5"/>
      <c r="C100" s="26"/>
      <c r="D100" s="20"/>
      <c r="E100" s="20"/>
      <c r="F100" s="20"/>
      <c r="G100" s="20"/>
      <c r="H100" s="149"/>
      <c r="I100" s="141"/>
      <c r="J100" s="141"/>
      <c r="K100" s="20"/>
      <c r="L100" s="20"/>
      <c r="M100" s="20"/>
    </row>
    <row r="101" spans="1:14" s="4" customFormat="1" ht="15" x14ac:dyDescent="0.2">
      <c r="A101" s="5"/>
      <c r="B101" s="5"/>
      <c r="C101" s="26"/>
      <c r="D101" s="20"/>
      <c r="E101" s="20"/>
      <c r="F101" s="20"/>
      <c r="G101" s="20"/>
      <c r="H101" s="149"/>
      <c r="I101" s="141"/>
      <c r="J101" s="141"/>
      <c r="K101" s="20"/>
      <c r="L101" s="20"/>
      <c r="M101" s="20"/>
    </row>
    <row r="102" spans="1:14" s="4" customFormat="1" ht="15" x14ac:dyDescent="0.2">
      <c r="A102" s="5"/>
      <c r="B102" s="5"/>
      <c r="C102" s="26"/>
      <c r="D102" s="20"/>
      <c r="E102" s="20"/>
      <c r="F102" s="20"/>
      <c r="G102" s="20"/>
      <c r="H102" s="149"/>
      <c r="I102" s="141"/>
      <c r="J102" s="141"/>
      <c r="K102" s="20"/>
      <c r="L102" s="20"/>
      <c r="M102" s="20"/>
    </row>
    <row r="103" spans="1:14" s="4" customFormat="1" ht="15" x14ac:dyDescent="0.2">
      <c r="A103" s="5"/>
      <c r="B103" s="5"/>
      <c r="C103" s="26"/>
      <c r="D103" s="20"/>
      <c r="E103" s="20"/>
      <c r="F103" s="20"/>
      <c r="G103" s="20"/>
      <c r="H103" s="149"/>
      <c r="I103" s="141"/>
      <c r="J103" s="141"/>
      <c r="K103" s="20"/>
      <c r="L103" s="20"/>
      <c r="M103" s="20"/>
    </row>
    <row r="104" spans="1:14" s="4" customFormat="1" ht="15" x14ac:dyDescent="0.2">
      <c r="A104" s="5"/>
      <c r="B104" s="5"/>
      <c r="C104" s="26"/>
      <c r="D104" s="20"/>
      <c r="E104" s="20"/>
      <c r="F104" s="20"/>
      <c r="G104" s="20"/>
      <c r="H104" s="149"/>
      <c r="I104" s="141"/>
      <c r="J104" s="141"/>
      <c r="K104" s="20"/>
      <c r="L104" s="20"/>
      <c r="M104" s="20"/>
    </row>
    <row r="105" spans="1:14" s="4" customFormat="1" ht="15" x14ac:dyDescent="0.2">
      <c r="A105" s="5"/>
      <c r="B105" s="5"/>
      <c r="C105" s="26"/>
      <c r="D105" s="20"/>
      <c r="E105" s="20"/>
      <c r="F105" s="20"/>
      <c r="G105" s="20"/>
      <c r="H105" s="149"/>
      <c r="I105" s="141"/>
      <c r="J105" s="141"/>
      <c r="K105" s="20"/>
      <c r="L105" s="20"/>
      <c r="M105" s="20"/>
    </row>
    <row r="106" spans="1:14" s="4" customFormat="1" ht="15" x14ac:dyDescent="0.2">
      <c r="A106" s="5"/>
      <c r="B106" s="5"/>
      <c r="C106" s="26"/>
      <c r="D106" s="20"/>
      <c r="E106" s="20"/>
      <c r="F106" s="20"/>
      <c r="G106" s="20"/>
      <c r="H106" s="149"/>
      <c r="I106" s="141"/>
      <c r="J106" s="141"/>
      <c r="K106" s="20"/>
      <c r="L106" s="20"/>
      <c r="M106" s="20"/>
    </row>
    <row r="107" spans="1:14" s="4" customFormat="1" ht="15" x14ac:dyDescent="0.2">
      <c r="A107" s="5"/>
      <c r="B107" s="5"/>
      <c r="C107" s="26"/>
      <c r="D107" s="20"/>
      <c r="E107" s="20"/>
      <c r="F107" s="20"/>
      <c r="G107" s="20"/>
      <c r="H107" s="149"/>
      <c r="I107" s="141"/>
      <c r="J107" s="141"/>
      <c r="K107" s="20"/>
      <c r="L107" s="20"/>
      <c r="M107" s="20"/>
    </row>
    <row r="108" spans="1:14" s="4" customFormat="1" ht="15" x14ac:dyDescent="0.2">
      <c r="A108" s="5"/>
      <c r="B108" s="5"/>
      <c r="C108" s="26"/>
      <c r="D108" s="20"/>
      <c r="E108" s="20"/>
      <c r="F108" s="20"/>
      <c r="G108" s="20"/>
      <c r="H108" s="149"/>
      <c r="I108" s="141"/>
      <c r="J108" s="141"/>
      <c r="K108" s="20"/>
      <c r="L108" s="20"/>
      <c r="M108" s="20"/>
    </row>
    <row r="109" spans="1:14" s="4" customFormat="1" ht="33" customHeight="1" x14ac:dyDescent="0.2">
      <c r="A109" s="6"/>
      <c r="C109" s="28"/>
      <c r="D109" s="35"/>
      <c r="E109" s="35"/>
      <c r="F109" s="35"/>
      <c r="G109" s="35"/>
      <c r="H109" s="142"/>
      <c r="I109" s="142"/>
      <c r="J109" s="142"/>
      <c r="K109" s="22"/>
      <c r="L109" s="22"/>
      <c r="M109" s="22"/>
      <c r="N109" s="14"/>
    </row>
    <row r="110" spans="1:14" s="4" customFormat="1" ht="15" x14ac:dyDescent="0.2">
      <c r="A110" s="5"/>
      <c r="B110" s="5"/>
      <c r="C110" s="26"/>
      <c r="D110" s="20"/>
      <c r="E110" s="20"/>
      <c r="F110" s="20"/>
      <c r="G110" s="20"/>
      <c r="H110" s="149"/>
      <c r="I110" s="141"/>
      <c r="J110" s="141"/>
      <c r="K110" s="20"/>
      <c r="L110" s="20"/>
      <c r="M110" s="20"/>
    </row>
    <row r="111" spans="1:14" s="4" customFormat="1" ht="15" x14ac:dyDescent="0.2">
      <c r="A111" s="5"/>
      <c r="B111" s="5"/>
      <c r="C111" s="26"/>
      <c r="D111" s="20"/>
      <c r="E111" s="20"/>
      <c r="F111" s="20"/>
      <c r="G111" s="20"/>
      <c r="H111" s="149"/>
      <c r="I111" s="141"/>
      <c r="J111" s="141"/>
      <c r="K111" s="20"/>
      <c r="L111" s="20"/>
      <c r="M111" s="20"/>
    </row>
    <row r="112" spans="1:14" s="4" customFormat="1" ht="15" x14ac:dyDescent="0.2">
      <c r="A112" s="5"/>
      <c r="B112" s="5"/>
      <c r="C112" s="26"/>
      <c r="D112" s="20"/>
      <c r="E112" s="20"/>
      <c r="F112" s="20"/>
      <c r="G112" s="20"/>
      <c r="H112" s="149"/>
      <c r="I112" s="141"/>
      <c r="J112" s="141"/>
      <c r="K112" s="20"/>
      <c r="L112" s="20"/>
      <c r="M112" s="20"/>
    </row>
    <row r="113" spans="1:15" s="4" customFormat="1" ht="15.75" x14ac:dyDescent="0.25">
      <c r="A113" s="5"/>
      <c r="B113" s="309"/>
      <c r="C113" s="309"/>
      <c r="D113" s="309"/>
      <c r="E113" s="310"/>
      <c r="F113" s="310"/>
      <c r="G113" s="310"/>
      <c r="H113" s="310"/>
      <c r="I113" s="310"/>
      <c r="J113" s="176"/>
      <c r="K113" s="20"/>
      <c r="L113" s="20"/>
      <c r="M113" s="20"/>
    </row>
    <row r="114" spans="1:15" s="4" customFormat="1" ht="15.75" x14ac:dyDescent="0.25">
      <c r="A114" s="287"/>
      <c r="B114" s="287"/>
      <c r="C114" s="29"/>
      <c r="D114" s="23"/>
      <c r="E114" s="30"/>
      <c r="F114" s="30"/>
      <c r="G114" s="30"/>
      <c r="H114" s="143"/>
      <c r="I114" s="143"/>
      <c r="J114" s="143"/>
      <c r="K114" s="22"/>
      <c r="L114" s="22"/>
      <c r="M114" s="22"/>
      <c r="O114" s="14"/>
    </row>
    <row r="115" spans="1:15" s="4" customFormat="1" ht="15.75" x14ac:dyDescent="0.25">
      <c r="A115" s="9"/>
      <c r="B115" s="10"/>
      <c r="C115" s="29"/>
      <c r="D115" s="23"/>
      <c r="E115" s="31"/>
      <c r="F115" s="31"/>
      <c r="G115" s="31"/>
      <c r="H115" s="143"/>
      <c r="I115" s="143"/>
      <c r="J115" s="143"/>
      <c r="K115" s="22"/>
      <c r="L115" s="22"/>
      <c r="M115" s="22"/>
    </row>
    <row r="116" spans="1:15" s="4" customFormat="1" ht="15.75" x14ac:dyDescent="0.25">
      <c r="A116" s="283"/>
      <c r="B116" s="283"/>
      <c r="C116" s="283"/>
      <c r="D116" s="283"/>
      <c r="E116" s="283"/>
      <c r="F116" s="84"/>
      <c r="G116" s="84"/>
      <c r="H116" s="150"/>
      <c r="I116" s="144"/>
      <c r="J116" s="144"/>
      <c r="K116" s="23"/>
      <c r="L116" s="23"/>
      <c r="M116" s="23"/>
    </row>
    <row r="117" spans="1:15" s="4" customFormat="1" ht="15" x14ac:dyDescent="0.2">
      <c r="A117" s="5"/>
      <c r="B117" s="5"/>
      <c r="C117" s="26"/>
      <c r="D117" s="20"/>
      <c r="E117" s="20"/>
      <c r="F117" s="20"/>
      <c r="G117" s="20"/>
      <c r="H117" s="149"/>
      <c r="I117" s="141"/>
      <c r="J117" s="141"/>
      <c r="K117" s="20"/>
      <c r="L117" s="20"/>
      <c r="M117" s="20"/>
    </row>
    <row r="118" spans="1:15" s="4" customFormat="1" ht="15" x14ac:dyDescent="0.2">
      <c r="A118" s="5"/>
      <c r="B118" s="5"/>
      <c r="C118" s="26"/>
      <c r="D118" s="20"/>
      <c r="E118" s="20"/>
      <c r="F118" s="20"/>
      <c r="G118" s="20"/>
      <c r="H118" s="149"/>
      <c r="I118" s="141"/>
      <c r="J118" s="141"/>
      <c r="K118" s="20"/>
      <c r="L118" s="20"/>
      <c r="M118" s="20"/>
    </row>
    <row r="119" spans="1:15" s="4" customFormat="1" ht="15" x14ac:dyDescent="0.2">
      <c r="A119" s="5"/>
      <c r="B119" s="5"/>
      <c r="C119" s="26"/>
      <c r="D119" s="20"/>
      <c r="E119" s="20"/>
      <c r="F119" s="20"/>
      <c r="G119" s="20"/>
      <c r="H119" s="149"/>
      <c r="I119" s="141"/>
      <c r="J119" s="141"/>
      <c r="K119" s="20"/>
      <c r="L119" s="20"/>
      <c r="M119" s="20"/>
    </row>
    <row r="120" spans="1:15" s="4" customFormat="1" ht="15" x14ac:dyDescent="0.2">
      <c r="A120" s="5"/>
      <c r="B120" s="5"/>
      <c r="C120" s="26"/>
      <c r="D120" s="20"/>
      <c r="E120" s="20"/>
      <c r="F120" s="20"/>
      <c r="G120" s="20"/>
      <c r="H120" s="149"/>
      <c r="I120" s="141"/>
      <c r="J120" s="141"/>
      <c r="K120" s="20"/>
      <c r="L120" s="20"/>
      <c r="M120" s="20"/>
    </row>
    <row r="121" spans="1:15" s="4" customFormat="1" ht="15" x14ac:dyDescent="0.2">
      <c r="A121" s="5"/>
      <c r="B121" s="5"/>
      <c r="C121" s="26"/>
      <c r="D121" s="20"/>
      <c r="E121" s="20"/>
      <c r="F121" s="20"/>
      <c r="G121" s="20"/>
      <c r="H121" s="149"/>
      <c r="I121" s="141"/>
      <c r="J121" s="141"/>
      <c r="K121" s="20"/>
      <c r="L121" s="20"/>
      <c r="M121" s="20"/>
    </row>
    <row r="122" spans="1:15" s="4" customFormat="1" ht="16.5" customHeight="1" x14ac:dyDescent="0.2">
      <c r="A122" s="5"/>
      <c r="B122" s="5"/>
      <c r="C122" s="26"/>
      <c r="D122" s="20"/>
      <c r="E122" s="20"/>
      <c r="F122" s="20"/>
      <c r="G122" s="20"/>
      <c r="H122" s="149"/>
      <c r="I122" s="141"/>
      <c r="J122" s="141"/>
      <c r="K122" s="20"/>
      <c r="L122" s="20"/>
      <c r="M122" s="20"/>
    </row>
    <row r="123" spans="1:15" s="4" customFormat="1" ht="15" x14ac:dyDescent="0.2">
      <c r="A123" s="5"/>
      <c r="B123" s="5"/>
      <c r="C123" s="26"/>
      <c r="D123" s="20"/>
      <c r="E123" s="20"/>
      <c r="F123" s="20"/>
      <c r="G123" s="20"/>
      <c r="H123" s="149"/>
      <c r="I123" s="141"/>
      <c r="J123" s="141"/>
      <c r="K123" s="20"/>
      <c r="L123" s="20"/>
      <c r="M123" s="20"/>
    </row>
    <row r="124" spans="1:15" s="4" customFormat="1" ht="15" x14ac:dyDescent="0.2">
      <c r="A124" s="5"/>
      <c r="B124" s="5"/>
      <c r="C124" s="26"/>
      <c r="D124" s="20"/>
      <c r="E124" s="20"/>
      <c r="F124" s="20"/>
      <c r="G124" s="20"/>
      <c r="H124" s="149"/>
      <c r="I124" s="141"/>
      <c r="J124" s="141"/>
      <c r="K124" s="20"/>
      <c r="L124" s="20"/>
      <c r="M124" s="20"/>
    </row>
    <row r="125" spans="1:15" s="4" customFormat="1" ht="15" x14ac:dyDescent="0.2">
      <c r="A125" s="5"/>
      <c r="B125" s="5"/>
      <c r="C125" s="26"/>
      <c r="D125" s="20"/>
      <c r="E125" s="20"/>
      <c r="F125" s="20"/>
      <c r="G125" s="20"/>
      <c r="H125" s="149"/>
      <c r="I125" s="141"/>
      <c r="J125" s="141"/>
      <c r="K125" s="20"/>
      <c r="L125" s="20"/>
      <c r="M125" s="20"/>
    </row>
    <row r="126" spans="1:15" s="4" customFormat="1" ht="15" x14ac:dyDescent="0.2">
      <c r="A126" s="5"/>
      <c r="B126" s="5"/>
      <c r="C126" s="26"/>
      <c r="D126" s="20"/>
      <c r="E126" s="20"/>
      <c r="F126" s="20"/>
      <c r="G126" s="20"/>
      <c r="H126" s="149"/>
      <c r="I126" s="141"/>
      <c r="J126" s="141"/>
      <c r="K126" s="20"/>
      <c r="L126" s="20"/>
      <c r="M126" s="20"/>
    </row>
    <row r="127" spans="1:15" s="4" customFormat="1" ht="16.5" customHeight="1" x14ac:dyDescent="0.2">
      <c r="A127" s="5"/>
      <c r="B127" s="5"/>
      <c r="C127" s="26"/>
      <c r="D127" s="20"/>
      <c r="E127" s="20"/>
      <c r="F127" s="20"/>
      <c r="G127" s="20"/>
      <c r="H127" s="149"/>
      <c r="I127" s="141"/>
      <c r="J127" s="141"/>
      <c r="K127" s="20"/>
      <c r="L127" s="20"/>
      <c r="M127" s="20"/>
    </row>
    <row r="128" spans="1:15" s="4" customFormat="1" ht="16.5" customHeight="1" x14ac:dyDescent="0.2">
      <c r="A128" s="5"/>
      <c r="B128" s="5"/>
      <c r="C128" s="26"/>
      <c r="D128" s="20"/>
      <c r="E128" s="20"/>
      <c r="F128" s="20"/>
      <c r="G128" s="20"/>
      <c r="H128" s="149"/>
      <c r="I128" s="141"/>
      <c r="J128" s="141"/>
      <c r="K128" s="20"/>
      <c r="L128" s="20"/>
      <c r="M128" s="20"/>
    </row>
    <row r="129" spans="1:13" s="4" customFormat="1" ht="15" x14ac:dyDescent="0.2">
      <c r="A129" s="5"/>
      <c r="B129" s="5"/>
      <c r="C129" s="26"/>
      <c r="D129" s="20"/>
      <c r="E129" s="20"/>
      <c r="F129" s="20"/>
      <c r="G129" s="20"/>
      <c r="H129" s="149"/>
      <c r="I129" s="141"/>
      <c r="J129" s="141"/>
      <c r="K129" s="20"/>
      <c r="L129" s="20"/>
      <c r="M129" s="20"/>
    </row>
    <row r="130" spans="1:13" s="2" customFormat="1" ht="23.25" customHeight="1" x14ac:dyDescent="0.2">
      <c r="A130" s="5"/>
      <c r="B130" s="5"/>
      <c r="C130" s="26"/>
      <c r="D130" s="20"/>
      <c r="E130" s="20"/>
      <c r="F130" s="20"/>
      <c r="G130" s="20"/>
      <c r="H130" s="149"/>
      <c r="I130" s="141"/>
      <c r="J130" s="141"/>
      <c r="K130" s="20"/>
      <c r="L130" s="20"/>
      <c r="M130" s="20"/>
    </row>
    <row r="131" spans="1:13" s="2" customFormat="1" ht="23.25" customHeight="1" x14ac:dyDescent="0.2">
      <c r="A131" s="5"/>
      <c r="B131" s="5"/>
      <c r="C131" s="26"/>
      <c r="D131" s="20"/>
      <c r="E131" s="20"/>
      <c r="F131" s="20"/>
      <c r="G131" s="20"/>
      <c r="H131" s="149"/>
      <c r="I131" s="141"/>
      <c r="J131" s="141"/>
      <c r="K131" s="20"/>
      <c r="L131" s="20"/>
      <c r="M131" s="20"/>
    </row>
    <row r="132" spans="1:13" s="2" customFormat="1" ht="23.25" customHeight="1" x14ac:dyDescent="0.2">
      <c r="A132" s="5"/>
      <c r="B132" s="5"/>
      <c r="C132" s="26"/>
      <c r="D132" s="20"/>
      <c r="E132" s="20"/>
      <c r="F132" s="20"/>
      <c r="G132" s="20"/>
      <c r="H132" s="149"/>
      <c r="I132" s="141"/>
      <c r="J132" s="141"/>
      <c r="K132" s="20"/>
      <c r="L132" s="20"/>
      <c r="M132" s="20"/>
    </row>
    <row r="133" spans="1:13" s="2" customFormat="1" ht="16.5" customHeight="1" x14ac:dyDescent="0.2">
      <c r="A133" s="5"/>
      <c r="B133" s="5"/>
      <c r="C133" s="26"/>
      <c r="D133" s="20"/>
      <c r="E133" s="20"/>
      <c r="F133" s="20"/>
      <c r="G133" s="20"/>
      <c r="H133" s="149"/>
      <c r="I133" s="141"/>
      <c r="J133" s="141"/>
      <c r="K133" s="20"/>
      <c r="L133" s="20"/>
      <c r="M133" s="20"/>
    </row>
    <row r="134" spans="1:13" s="2" customFormat="1" ht="15" x14ac:dyDescent="0.2">
      <c r="A134" s="5"/>
      <c r="B134" s="5"/>
      <c r="C134" s="26"/>
      <c r="D134" s="20"/>
      <c r="E134" s="20"/>
      <c r="F134" s="20"/>
      <c r="G134" s="20"/>
      <c r="H134" s="149"/>
      <c r="I134" s="141"/>
      <c r="J134" s="141"/>
      <c r="K134" s="20"/>
      <c r="L134" s="20"/>
      <c r="M134" s="20"/>
    </row>
    <row r="135" spans="1:13" s="5" customFormat="1" ht="78.75" customHeight="1" x14ac:dyDescent="0.2">
      <c r="C135" s="26"/>
      <c r="D135" s="20"/>
      <c r="E135" s="20"/>
      <c r="F135" s="20"/>
      <c r="G135" s="20"/>
      <c r="H135" s="149"/>
      <c r="I135" s="141"/>
      <c r="J135" s="141"/>
      <c r="K135" s="20"/>
      <c r="L135" s="20"/>
      <c r="M135" s="20"/>
    </row>
    <row r="136" spans="1:13" s="5" customFormat="1" ht="50.25" customHeight="1" x14ac:dyDescent="0.2">
      <c r="C136" s="26"/>
      <c r="D136" s="20"/>
      <c r="E136" s="20"/>
      <c r="F136" s="20"/>
      <c r="G136" s="20"/>
      <c r="H136" s="149"/>
      <c r="I136" s="141"/>
      <c r="J136" s="141"/>
      <c r="K136" s="20"/>
      <c r="L136" s="20"/>
      <c r="M136" s="20"/>
    </row>
    <row r="137" spans="1:13" ht="29.25" customHeight="1" x14ac:dyDescent="0.2"/>
    <row r="138" spans="1:13" ht="37.5" customHeight="1" x14ac:dyDescent="0.2"/>
    <row r="139" spans="1:13" ht="39.75" customHeight="1" x14ac:dyDescent="0.2"/>
    <row r="140" spans="1:13" ht="40.5" customHeight="1" x14ac:dyDescent="0.2"/>
    <row r="142" spans="1:13" ht="22.5" customHeight="1" x14ac:dyDescent="0.2">
      <c r="A142"/>
      <c r="B142"/>
      <c r="C142"/>
      <c r="D142"/>
      <c r="E142"/>
      <c r="F142"/>
      <c r="G142"/>
      <c r="H142" s="151"/>
      <c r="I142" s="145"/>
      <c r="J142" s="145"/>
      <c r="K142"/>
      <c r="L142"/>
      <c r="M142"/>
    </row>
    <row r="144" spans="1:13" ht="27" customHeight="1" x14ac:dyDescent="0.2">
      <c r="A144"/>
      <c r="B144"/>
      <c r="C144"/>
      <c r="D144"/>
      <c r="E144"/>
      <c r="F144"/>
      <c r="G144"/>
      <c r="H144" s="151"/>
      <c r="I144" s="145"/>
      <c r="J144" s="145"/>
      <c r="K144"/>
      <c r="L144"/>
      <c r="M144"/>
    </row>
    <row r="146" spans="1:13" ht="26.25" customHeight="1" x14ac:dyDescent="0.2">
      <c r="A146"/>
      <c r="B146"/>
      <c r="C146"/>
      <c r="D146"/>
      <c r="E146"/>
      <c r="F146"/>
      <c r="G146"/>
      <c r="H146" s="151"/>
      <c r="I146" s="145"/>
      <c r="J146" s="145"/>
      <c r="K146"/>
      <c r="L146"/>
      <c r="M146"/>
    </row>
  </sheetData>
  <mergeCells count="49">
    <mergeCell ref="B66:H66"/>
    <mergeCell ref="A13:K13"/>
    <mergeCell ref="A14:K14"/>
    <mergeCell ref="B68:K68"/>
    <mergeCell ref="B71:K71"/>
    <mergeCell ref="A68:A72"/>
    <mergeCell ref="A16:K16"/>
    <mergeCell ref="A21:K21"/>
    <mergeCell ref="B22:K22"/>
    <mergeCell ref="A22:A27"/>
    <mergeCell ref="B26:K26"/>
    <mergeCell ref="B28:H28"/>
    <mergeCell ref="B53:H53"/>
    <mergeCell ref="A15:K15"/>
    <mergeCell ref="A17:K17"/>
    <mergeCell ref="C18:D18"/>
    <mergeCell ref="E18:F18"/>
    <mergeCell ref="A6:C6"/>
    <mergeCell ref="A7:D7"/>
    <mergeCell ref="A8:D8"/>
    <mergeCell ref="G8:K8"/>
    <mergeCell ref="G10:K10"/>
    <mergeCell ref="A116:E116"/>
    <mergeCell ref="A114:B114"/>
    <mergeCell ref="B113:D113"/>
    <mergeCell ref="E113:I113"/>
    <mergeCell ref="A90:K90"/>
    <mergeCell ref="B82:H82"/>
    <mergeCell ref="B79:H79"/>
    <mergeCell ref="B75:K75"/>
    <mergeCell ref="B80:H80"/>
    <mergeCell ref="B81:H81"/>
    <mergeCell ref="B77:K77"/>
    <mergeCell ref="A75:A78"/>
    <mergeCell ref="N20:Q21"/>
    <mergeCell ref="K31:K32"/>
    <mergeCell ref="N37:P37"/>
    <mergeCell ref="A29:K29"/>
    <mergeCell ref="N50:P50"/>
    <mergeCell ref="B30:K30"/>
    <mergeCell ref="B51:K51"/>
    <mergeCell ref="A30:A52"/>
    <mergeCell ref="A74:K74"/>
    <mergeCell ref="B73:H73"/>
    <mergeCell ref="A54:K54"/>
    <mergeCell ref="A67:K67"/>
    <mergeCell ref="B55:K55"/>
    <mergeCell ref="B64:K64"/>
    <mergeCell ref="A55:A65"/>
  </mergeCells>
  <pageMargins left="0.31496062992125984" right="0.31496062992125984" top="0.19685039370078741" bottom="0.59055118110236227" header="0.31496062992125984" footer="0.31496062992125984"/>
  <pageSetup paperSize="9" scale="20" orientation="portrait" r:id="rId1"/>
  <headerFooter>
    <oddFooter>&amp;CСтраница &amp;P из &amp;N</oddFooter>
  </headerFooter>
  <rowBreaks count="1" manualBreakCount="1">
    <brk id="57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ЛСР№12.10</vt:lpstr>
      <vt:lpstr>Свод ГП-4</vt:lpstr>
      <vt:lpstr>ЛСР№12.10!Заголовки_для_печати</vt:lpstr>
      <vt:lpstr>'Свод ГП-4'!Заголовки_для_печати</vt:lpstr>
      <vt:lpstr>ЛСР№12.10!Область_печати</vt:lpstr>
      <vt:lpstr>'Свод ГП-4'!Область_печати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РуецкаяТИ</dc:creator>
  <cp:lastModifiedBy>Байгазина Татьяна Владимировна</cp:lastModifiedBy>
  <cp:lastPrinted>2019-07-23T08:38:03Z</cp:lastPrinted>
  <dcterms:created xsi:type="dcterms:W3CDTF">2013-07-17T10:26:50Z</dcterms:created>
  <dcterms:modified xsi:type="dcterms:W3CDTF">2019-07-26T05:13:28Z</dcterms:modified>
</cp:coreProperties>
</file>