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9565" yWindow="1125" windowWidth="29040" windowHeight="16080" activeTab="3"/>
  </bookViews>
  <sheets>
    <sheet name="Обород ПС" sheetId="7" r:id="rId1"/>
    <sheet name="Линейная часть ПС, СОУЭ " sheetId="5" r:id="rId2"/>
    <sheet name="Линейная часть АОВ АПТ " sheetId="6" r:id="rId3"/>
    <sheet name="Крепёж" sheetId="8" r:id="rId4"/>
  </sheets>
  <definedNames>
    <definedName name="_xlnm.Print_Area" localSheetId="3">Крепёж!$A$1:$H$42</definedName>
    <definedName name="_xlnm.Print_Area" localSheetId="0">'Обород ПС'!$A$1:$AF$123</definedName>
  </definedNames>
  <calcPr calcId="145621"/>
</workbook>
</file>

<file path=xl/calcChain.xml><?xml version="1.0" encoding="utf-8"?>
<calcChain xmlns="http://schemas.openxmlformats.org/spreadsheetml/2006/main">
  <c r="E10" i="8" l="1"/>
  <c r="E32" i="8" l="1"/>
  <c r="E30" i="8"/>
  <c r="E29" i="8"/>
  <c r="E27" i="8"/>
  <c r="E26" i="8"/>
  <c r="E25" i="8"/>
  <c r="E22" i="8"/>
  <c r="F94" i="7"/>
  <c r="F49" i="7"/>
  <c r="E21" i="8"/>
  <c r="E19" i="8"/>
  <c r="E18" i="8"/>
  <c r="E16" i="8"/>
  <c r="E14" i="8"/>
  <c r="E12" i="8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80" i="7"/>
  <c r="F38" i="7"/>
  <c r="F39" i="7"/>
  <c r="F40" i="7"/>
  <c r="F41" i="7"/>
  <c r="F42" i="7"/>
  <c r="F43" i="7"/>
  <c r="F44" i="7"/>
  <c r="F45" i="7"/>
  <c r="F46" i="7"/>
  <c r="F47" i="7"/>
  <c r="F48" i="7"/>
  <c r="K76" i="5"/>
  <c r="F67" i="7"/>
  <c r="F68" i="7"/>
  <c r="F69" i="7"/>
  <c r="F70" i="7"/>
  <c r="F71" i="7"/>
  <c r="F72" i="7"/>
  <c r="F73" i="7"/>
  <c r="F74" i="7"/>
  <c r="F75" i="7"/>
  <c r="F76" i="7"/>
  <c r="F77" i="7"/>
  <c r="F78" i="7"/>
  <c r="F31" i="7"/>
  <c r="F32" i="7"/>
  <c r="F33" i="7"/>
  <c r="F30" i="7"/>
  <c r="F23" i="7"/>
  <c r="F24" i="7"/>
  <c r="F25" i="7"/>
  <c r="F26" i="7"/>
  <c r="F27" i="7"/>
  <c r="AA52" i="6"/>
  <c r="K52" i="6"/>
  <c r="K51" i="6"/>
  <c r="K21" i="6"/>
  <c r="K48" i="6" s="1"/>
  <c r="F117" i="7"/>
  <c r="F112" i="7"/>
  <c r="AB80" i="5"/>
  <c r="K80" i="5"/>
  <c r="AA50" i="6" l="1"/>
  <c r="AA49" i="6"/>
  <c r="AB77" i="5"/>
  <c r="AB76" i="5"/>
  <c r="AB15" i="5"/>
  <c r="AB14" i="5"/>
  <c r="K12" i="5"/>
  <c r="AB12" i="5"/>
  <c r="AB64" i="5"/>
  <c r="AB33" i="5"/>
  <c r="AB72" i="5"/>
  <c r="AB83" i="5" s="1"/>
  <c r="AB71" i="5"/>
  <c r="AB67" i="5"/>
  <c r="AB66" i="5"/>
  <c r="AB63" i="5"/>
  <c r="AB62" i="5"/>
  <c r="AB61" i="5"/>
  <c r="AB54" i="5"/>
  <c r="AB53" i="5"/>
  <c r="AB50" i="5"/>
  <c r="AB52" i="5" s="1"/>
  <c r="AC49" i="5"/>
  <c r="AB48" i="5"/>
  <c r="AC48" i="5" s="1"/>
  <c r="AB47" i="5"/>
  <c r="AB51" i="5" s="1"/>
  <c r="AB40" i="5"/>
  <c r="AB39" i="5"/>
  <c r="AB35" i="5"/>
  <c r="AB34" i="5"/>
  <c r="AB38" i="5" s="1"/>
  <c r="AB32" i="5"/>
  <c r="AB37" i="5" s="1"/>
  <c r="AB31" i="5"/>
  <c r="AC31" i="5" s="1"/>
  <c r="AB30" i="5"/>
  <c r="AB36" i="5" s="1"/>
  <c r="AB26" i="5"/>
  <c r="AB25" i="5"/>
  <c r="AB24" i="5"/>
  <c r="AB19" i="5"/>
  <c r="AB23" i="5" s="1"/>
  <c r="AB16" i="5"/>
  <c r="AB84" i="5"/>
  <c r="AB82" i="5"/>
  <c r="AB10" i="5"/>
  <c r="AB9" i="5"/>
  <c r="AB8" i="5"/>
  <c r="AB7" i="5"/>
  <c r="AB6" i="5"/>
  <c r="AB5" i="5"/>
  <c r="AB4" i="5"/>
  <c r="AB3" i="5"/>
  <c r="K84" i="5"/>
  <c r="K82" i="5"/>
  <c r="K79" i="5"/>
  <c r="K78" i="5"/>
  <c r="K77" i="5"/>
  <c r="K37" i="5"/>
  <c r="K38" i="5"/>
  <c r="K15" i="5"/>
  <c r="K14" i="5"/>
  <c r="K67" i="5"/>
  <c r="K62" i="5"/>
  <c r="K63" i="5"/>
  <c r="AB69" i="5" l="1"/>
  <c r="AB78" i="5" s="1"/>
  <c r="AB70" i="5"/>
  <c r="AB79" i="5" s="1"/>
  <c r="AB13" i="5"/>
  <c r="AC30" i="5"/>
  <c r="AB41" i="5" s="1"/>
  <c r="AC50" i="5"/>
  <c r="AB55" i="5" s="1"/>
  <c r="AB81" i="5" l="1"/>
  <c r="K7" i="5"/>
  <c r="K8" i="5"/>
  <c r="K9" i="5"/>
  <c r="K10" i="5"/>
  <c r="K11" i="5"/>
  <c r="K4" i="5"/>
  <c r="K5" i="5"/>
  <c r="F32" i="8" l="1"/>
  <c r="G22" i="8"/>
  <c r="G10" i="8"/>
  <c r="F30" i="8"/>
  <c r="F29" i="8"/>
  <c r="F27" i="8"/>
  <c r="F26" i="8"/>
  <c r="G26" i="8"/>
  <c r="F25" i="8"/>
  <c r="G32" i="8" l="1"/>
  <c r="G25" i="8"/>
  <c r="G27" i="8"/>
  <c r="G29" i="8"/>
  <c r="G30" i="8"/>
  <c r="G12" i="8"/>
  <c r="G24" i="8" l="1"/>
  <c r="G21" i="8"/>
  <c r="G16" i="8"/>
  <c r="G14" i="8"/>
  <c r="G19" i="8" l="1"/>
  <c r="G18" i="8"/>
  <c r="G33" i="8" l="1"/>
  <c r="G34" i="8" s="1"/>
  <c r="G35" i="8" s="1"/>
  <c r="G36" i="8" s="1"/>
  <c r="F119" i="7"/>
  <c r="F116" i="7" l="1"/>
  <c r="F113" i="7"/>
  <c r="F122" i="7"/>
  <c r="F123" i="7"/>
  <c r="F121" i="7"/>
  <c r="F120" i="7"/>
  <c r="F102" i="7"/>
  <c r="F29" i="7"/>
  <c r="AA46" i="6" l="1"/>
  <c r="AA45" i="6"/>
  <c r="AA44" i="6"/>
  <c r="AA43" i="6"/>
  <c r="AA42" i="6"/>
  <c r="AA41" i="6"/>
  <c r="AB40" i="6"/>
  <c r="AA40" i="6"/>
  <c r="AB39" i="6"/>
  <c r="AB38" i="6"/>
  <c r="AA38" i="6"/>
  <c r="AB37" i="6"/>
  <c r="AA37" i="6"/>
  <c r="AB36" i="6"/>
  <c r="AA36" i="6"/>
  <c r="AB35" i="6"/>
  <c r="AA35" i="6"/>
  <c r="AB34" i="6"/>
  <c r="AA34" i="6"/>
  <c r="AB33" i="6"/>
  <c r="AA33" i="6"/>
  <c r="AB32" i="6"/>
  <c r="AA32" i="6"/>
  <c r="AB31" i="6"/>
  <c r="AA31" i="6"/>
  <c r="AB30" i="6"/>
  <c r="AA30" i="6"/>
  <c r="AB29" i="6"/>
  <c r="AA29" i="6"/>
  <c r="AB28" i="6"/>
  <c r="AA28" i="6"/>
  <c r="AB27" i="6"/>
  <c r="AA27" i="6"/>
  <c r="AB26" i="6"/>
  <c r="AA26" i="6"/>
  <c r="AB25" i="6"/>
  <c r="AA25" i="6"/>
  <c r="AB24" i="6"/>
  <c r="AA24" i="6"/>
  <c r="AB23" i="6"/>
  <c r="AA23" i="6"/>
  <c r="AA21" i="6"/>
  <c r="AA48" i="6" s="1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B5" i="6"/>
  <c r="AA5" i="6"/>
  <c r="AB4" i="6"/>
  <c r="AA4" i="6"/>
  <c r="AB3" i="6"/>
  <c r="AA3" i="6"/>
  <c r="K20" i="6"/>
  <c r="K17" i="6"/>
  <c r="K11" i="6"/>
  <c r="K12" i="6"/>
  <c r="K13" i="6"/>
  <c r="K14" i="6"/>
  <c r="K46" i="6"/>
  <c r="K10" i="6"/>
  <c r="K9" i="6"/>
  <c r="K37" i="6"/>
  <c r="K41" i="6"/>
  <c r="K26" i="5"/>
  <c r="K16" i="5"/>
  <c r="K72" i="5"/>
  <c r="K83" i="5" s="1"/>
  <c r="L49" i="5"/>
  <c r="K32" i="5"/>
  <c r="K34" i="5"/>
  <c r="K35" i="5"/>
  <c r="AA51" i="6" l="1"/>
  <c r="K19" i="5"/>
  <c r="K6" i="5"/>
  <c r="K40" i="5"/>
  <c r="K39" i="5"/>
  <c r="K31" i="5"/>
  <c r="L31" i="5" s="1"/>
  <c r="K30" i="5"/>
  <c r="L30" i="5" s="1"/>
  <c r="K25" i="5"/>
  <c r="K24" i="5"/>
  <c r="K41" i="5" l="1"/>
  <c r="K23" i="5"/>
  <c r="K13" i="5"/>
  <c r="K36" i="5"/>
  <c r="F97" i="7" l="1"/>
  <c r="F66" i="7" l="1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96" i="7"/>
  <c r="F98" i="7"/>
  <c r="F99" i="7"/>
  <c r="F100" i="7"/>
  <c r="F103" i="7"/>
  <c r="F104" i="7"/>
  <c r="F36" i="7"/>
  <c r="F37" i="7"/>
  <c r="F20" i="7"/>
  <c r="F17" i="7"/>
  <c r="F18" i="7"/>
  <c r="F9" i="7"/>
  <c r="L4" i="6" l="1"/>
  <c r="L3" i="6"/>
  <c r="L5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K42" i="6"/>
  <c r="K43" i="6"/>
  <c r="K44" i="6"/>
  <c r="K45" i="6"/>
  <c r="K34" i="6"/>
  <c r="K35" i="6"/>
  <c r="K36" i="6"/>
  <c r="K23" i="6"/>
  <c r="K24" i="6"/>
  <c r="K25" i="6"/>
  <c r="K26" i="6"/>
  <c r="K27" i="6"/>
  <c r="K28" i="6"/>
  <c r="K29" i="6"/>
  <c r="K30" i="6"/>
  <c r="K31" i="6"/>
  <c r="K32" i="6"/>
  <c r="K33" i="6"/>
  <c r="K7" i="6"/>
  <c r="K8" i="6"/>
  <c r="K15" i="6"/>
  <c r="K16" i="6"/>
  <c r="K18" i="6"/>
  <c r="K19" i="6"/>
  <c r="K3" i="6"/>
  <c r="K4" i="6"/>
  <c r="K5" i="6"/>
  <c r="K50" i="6" l="1"/>
  <c r="K49" i="6"/>
  <c r="K61" i="5"/>
  <c r="K66" i="5"/>
  <c r="K53" i="5"/>
  <c r="K70" i="5" l="1"/>
  <c r="K48" i="5"/>
  <c r="L48" i="5" s="1"/>
  <c r="K50" i="5"/>
  <c r="K52" i="5" l="1"/>
  <c r="L50" i="5"/>
  <c r="K3" i="5"/>
  <c r="F114" i="7" l="1"/>
  <c r="F111" i="7"/>
  <c r="F110" i="7"/>
  <c r="F35" i="7"/>
  <c r="F108" i="7" l="1"/>
  <c r="F107" i="7"/>
  <c r="F28" i="7"/>
  <c r="F22" i="7"/>
  <c r="F21" i="7"/>
  <c r="F19" i="7"/>
  <c r="F16" i="7"/>
  <c r="F15" i="7"/>
  <c r="F14" i="7"/>
  <c r="F13" i="7"/>
  <c r="F12" i="7"/>
  <c r="F11" i="7"/>
  <c r="F10" i="7"/>
  <c r="F8" i="7"/>
  <c r="K71" i="5" l="1"/>
  <c r="K40" i="6" l="1"/>
  <c r="K69" i="5" l="1"/>
  <c r="K38" i="6"/>
  <c r="K54" i="5"/>
  <c r="K47" i="5"/>
  <c r="K55" i="5" l="1"/>
  <c r="K81" i="5" s="1"/>
  <c r="K51" i="5"/>
</calcChain>
</file>

<file path=xl/comments1.xml><?xml version="1.0" encoding="utf-8"?>
<comments xmlns="http://schemas.openxmlformats.org/spreadsheetml/2006/main">
  <authors>
    <author>Автор</author>
  </authors>
  <commentList>
    <comment ref="I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на кнопки </t>
        </r>
      </text>
    </comment>
    <comment ref="M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Штроба на один эт </t>
        </r>
      </text>
    </comment>
    <comment ref="N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квартир на этаже ( количество на 1 этаж)</t>
        </r>
      </text>
    </comment>
    <comment ref="Z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на кнопки </t>
        </r>
      </text>
    </comment>
    <comment ref="A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Штроба на один эт </t>
        </r>
      </text>
    </comment>
    <comment ref="AE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 квартир на этаже ( количество на 1 этаж)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на кнопки </t>
        </r>
      </text>
    </comment>
    <comment ref="Z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на кнопки </t>
        </r>
      </text>
    </commen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на кнопки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2 эт по 5 эт ( 2 шт на 1 этаже)</t>
        </r>
      </text>
    </commen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2 эт по 5 эт ( 2 шт на 1 этаже)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6 эт по 9 эт ( 2 шт на 1 этаже)</t>
        </r>
      </text>
    </comment>
    <comment ref="Y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6 эт по 9 эт ( 2 шт на 1 этаже)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10 эт по 13 эт ( 2 шт на 1 этаже)</t>
        </r>
      </text>
    </comment>
    <comment ref="Y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10 эт по 13 эт ( 2 шт на 1 этаже)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14 эт по 17 эт ( 2 шт на 1 этаже)</t>
        </r>
      </text>
    </comment>
    <comment ref="Y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14 эт по 17 эт ( 2 шт на 1 этаже)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18 эт по 21 эт ( 2 шт на 1 этаже)</t>
        </r>
      </text>
    </comment>
    <comment ref="Y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 18 эт по 21 эт ( 2 шт на 1 этаже)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- с22 эт по Чердак ( 2 шт на 1 этаже , на чердаке - 1 шт )</t>
        </r>
      </text>
    </comment>
    <comment ref="H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датчики + МДУ</t>
        </r>
      </text>
    </comment>
    <comment ref="Y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датчики + МДУ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0,4*68=27,2
количество датчиков 68
 шт.</t>
        </r>
      </text>
    </comment>
    <comment ref="I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Опуски на кнопки ( ИПР, УДП)</t>
        </r>
      </text>
    </comment>
    <comment ref="Y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0,4*92=36,8
количество датчиков 92
 шт.</t>
        </r>
      </text>
    </comment>
    <comment ref="Z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Опуски на кнопки ( ИПР, УДП)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8 сирен в подвале </t>
        </r>
      </text>
    </comment>
    <comment ref="Y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4 сирены на этой линии </t>
        </r>
      </text>
    </comment>
    <comment ref="I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 - 7 шт (кнопки) ИПР, УДП</t>
        </r>
      </text>
    </comment>
    <comment ref="M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помещения МОП + Колясочная </t>
        </r>
      </text>
    </comment>
    <comment ref="N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помещении МОП</t>
        </r>
      </text>
    </comment>
    <comment ref="X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34,8 - от прибора по подвалу </t>
        </r>
      </text>
    </comment>
    <comment ref="Z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Опуск 2,2 м  - 9 шт (кнопки) ИПР, УДП</t>
        </r>
      </text>
    </comment>
    <comment ref="AD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помещения МОП + Колясочная </t>
        </r>
      </text>
    </comment>
    <comment ref="AE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помещении МОП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12,2 м по подвалу</t>
        </r>
      </text>
    </comment>
    <comment ref="X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20,4 м по подвалу</t>
        </r>
      </text>
    </comment>
    <comment ref="N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Дл обвязки приборов в подвале </t>
        </r>
      </text>
    </comment>
    <comment ref="AE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1"/>
          </rPr>
          <t xml:space="preserve">
Дл обвязки приборов в подвале 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T7" authorId="0">
      <text>
        <r>
          <rPr>
            <sz val="9"/>
            <color indexed="81"/>
            <rFont val="Tahoma"/>
            <family val="2"/>
            <charset val="204"/>
          </rPr>
          <t xml:space="preserve">линия от кдл до сп4 (ДУ)
</t>
        </r>
      </text>
    </comment>
    <comment ref="T8" authorId="0">
      <text>
        <r>
          <rPr>
            <sz val="9"/>
            <color indexed="81"/>
            <rFont val="Tahoma"/>
            <family val="2"/>
            <charset val="204"/>
          </rPr>
          <t xml:space="preserve">Линия кдл до сп4 (ПП 2)
</t>
        </r>
      </text>
    </comment>
    <comment ref="T9" authorId="0">
      <text>
        <r>
          <rPr>
            <sz val="9"/>
            <color indexed="81"/>
            <rFont val="Tahoma"/>
            <family val="2"/>
            <charset val="204"/>
          </rPr>
          <t xml:space="preserve">Линия кдл до сп4 (ПП 4)
</t>
        </r>
      </text>
    </comment>
    <comment ref="T10" authorId="0">
      <text>
        <r>
          <rPr>
            <sz val="9"/>
            <color indexed="81"/>
            <rFont val="Tahoma"/>
            <family val="2"/>
            <charset val="204"/>
          </rPr>
          <t xml:space="preserve">линия от кдл до шкафов (тех этаж)
</t>
        </r>
      </text>
    </comment>
    <comment ref="I16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Y16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I17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Y17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I19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Y19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I20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Y20" authorId="0">
      <text>
        <r>
          <rPr>
            <sz val="9"/>
            <color indexed="81"/>
            <rFont val="Tahoma"/>
            <family val="2"/>
            <charset val="204"/>
          </rPr>
          <t xml:space="preserve">опуск к клапану ПД
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1 эт 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0.5 м на расключение 
 - 7 шт
0,5*7=3,5
</t>
        </r>
      </text>
    </comment>
    <comment ref="X23" authorId="0">
      <text>
        <r>
          <rPr>
            <sz val="9"/>
            <color indexed="81"/>
            <rFont val="Tahoma"/>
            <family val="2"/>
            <charset val="204"/>
          </rPr>
          <t xml:space="preserve">0.5 м на расключение 
 - 7 шт
0,5*7=3,5
</t>
        </r>
      </text>
    </comment>
    <comment ref="I25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25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26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26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27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27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28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28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29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29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0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0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2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2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3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3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4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4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5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5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6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6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I37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  <comment ref="Y37" authorId="0">
      <text>
        <r>
          <rPr>
            <sz val="9"/>
            <color indexed="81"/>
            <rFont val="Tahoma"/>
            <family val="2"/>
            <charset val="204"/>
          </rPr>
          <t xml:space="preserve">опуск а клапану ПД
</t>
        </r>
      </text>
    </comment>
  </commentList>
</comments>
</file>

<file path=xl/sharedStrings.xml><?xml version="1.0" encoding="utf-8"?>
<sst xmlns="http://schemas.openxmlformats.org/spreadsheetml/2006/main" count="978" uniqueCount="268">
  <si>
    <t>Наименование (проект)</t>
  </si>
  <si>
    <t>Ед. Изм.</t>
  </si>
  <si>
    <t>1 этаж</t>
  </si>
  <si>
    <t>2 этаж</t>
  </si>
  <si>
    <t xml:space="preserve">3 этаж </t>
  </si>
  <si>
    <t xml:space="preserve">4 этаж </t>
  </si>
  <si>
    <t xml:space="preserve">5 этаж </t>
  </si>
  <si>
    <t xml:space="preserve">6 этаж </t>
  </si>
  <si>
    <t xml:space="preserve">7 этаж </t>
  </si>
  <si>
    <t xml:space="preserve">8 этаж </t>
  </si>
  <si>
    <t>9 этаж</t>
  </si>
  <si>
    <t>10 этаж</t>
  </si>
  <si>
    <t>11 этаж</t>
  </si>
  <si>
    <t>12 этаж</t>
  </si>
  <si>
    <t>13 этаж</t>
  </si>
  <si>
    <t>14 этаж</t>
  </si>
  <si>
    <t>15 этаж</t>
  </si>
  <si>
    <t>16 этаж</t>
  </si>
  <si>
    <t>шт</t>
  </si>
  <si>
    <t>N
 п.п.</t>
  </si>
  <si>
    <t>м.п.</t>
  </si>
  <si>
    <t>шт.</t>
  </si>
  <si>
    <t>Примеч.</t>
  </si>
  <si>
    <t>Подвал</t>
  </si>
  <si>
    <t>Линейная часть</t>
  </si>
  <si>
    <t>Кол-во по расчету</t>
  </si>
  <si>
    <t>17 этаж</t>
  </si>
  <si>
    <t>18 этаж</t>
  </si>
  <si>
    <t>19 этаж</t>
  </si>
  <si>
    <t>Пожарная сигнализация</t>
  </si>
  <si>
    <t>ПС</t>
  </si>
  <si>
    <t>ИТОГО, м</t>
  </si>
  <si>
    <t>Шлейф 1</t>
  </si>
  <si>
    <t>Шлейф 2</t>
  </si>
  <si>
    <t>Шлейф 3</t>
  </si>
  <si>
    <t>Линия Интерфейса</t>
  </si>
  <si>
    <t>опуск к извещателям, 0,4м</t>
  </si>
  <si>
    <t>Опуски к прибору ППК, 1,5м</t>
  </si>
  <si>
    <t>ИТОГ</t>
  </si>
  <si>
    <t>Штроба</t>
  </si>
  <si>
    <t>Кабель-канал</t>
  </si>
  <si>
    <t>1 блок секция</t>
  </si>
  <si>
    <t>2 блок секция</t>
  </si>
  <si>
    <t xml:space="preserve"> ПС</t>
  </si>
  <si>
    <t>СОУЭ</t>
  </si>
  <si>
    <t>Звук.опв.</t>
  </si>
  <si>
    <t>АОВ</t>
  </si>
  <si>
    <t>Связь</t>
  </si>
  <si>
    <t>Общие дом</t>
  </si>
  <si>
    <t>Кабель-канал 10*15</t>
  </si>
  <si>
    <t>(секция 1)</t>
  </si>
  <si>
    <t xml:space="preserve"> (секция 2)</t>
  </si>
  <si>
    <t xml:space="preserve">Автоматизация дымоудаления и пожаротушения </t>
  </si>
  <si>
    <t>Опуски  кнопкам, 2,2 м.</t>
  </si>
  <si>
    <t>Опуски к ручным изв.,, 2,2 м.</t>
  </si>
  <si>
    <t>АПТ</t>
  </si>
  <si>
    <t>тех. этаж.</t>
  </si>
  <si>
    <t>Линия ДПЛС приборов</t>
  </si>
  <si>
    <t>Кабель-канал 60*40</t>
  </si>
  <si>
    <t>1 Секция</t>
  </si>
  <si>
    <t>питание</t>
  </si>
  <si>
    <t xml:space="preserve">Секция 1 </t>
  </si>
  <si>
    <t>Секция 2</t>
  </si>
  <si>
    <t>Опуски к ручным изв., кнопкам, 2,2м.</t>
  </si>
  <si>
    <t>Опуски к прибору , 1,5м</t>
  </si>
  <si>
    <t xml:space="preserve">1 секция </t>
  </si>
  <si>
    <t xml:space="preserve">опуск к приборам + 0,5 м на расключение </t>
  </si>
  <si>
    <t>Линия питания</t>
  </si>
  <si>
    <t>питание  кл.   ПД 1</t>
  </si>
  <si>
    <t xml:space="preserve"> управ. ОЗК 1</t>
  </si>
  <si>
    <t>шлейф</t>
  </si>
  <si>
    <t>питание  ОЗК 1</t>
  </si>
  <si>
    <t>КПС нг(А)-FRLS 2х2х0,75</t>
  </si>
  <si>
    <t>управ.  кл.   ПД 1</t>
  </si>
  <si>
    <t>цоколь</t>
  </si>
  <si>
    <t>Опуски к прибору ППК, 1,5 (2,5) м</t>
  </si>
  <si>
    <t xml:space="preserve"> управ. кл.  ДУ</t>
  </si>
  <si>
    <t xml:space="preserve">питание  кл.   ДУ </t>
  </si>
  <si>
    <t>управ.  кл.   ПД (1)</t>
  </si>
  <si>
    <t>управ.  кл.   ПД (2)</t>
  </si>
  <si>
    <t>управ.  кл.   ПД (5)</t>
  </si>
  <si>
    <t>питание  кл.   ПД (1)</t>
  </si>
  <si>
    <t>питание  кл.   ПД (2)</t>
  </si>
  <si>
    <t>питание  кл.   ПД (5)</t>
  </si>
  <si>
    <t xml:space="preserve">опуск к клапану + 0,4 (0,5)на расключение </t>
  </si>
  <si>
    <t>По проектной спецификации</t>
  </si>
  <si>
    <t>Этаж</t>
  </si>
  <si>
    <t>Помещения подвала</t>
  </si>
  <si>
    <t>1-й этаж . Офисы</t>
  </si>
  <si>
    <t xml:space="preserve">BIAS </t>
  </si>
  <si>
    <t>КПСЭнг(А)-FRLS 1х2х0,5</t>
  </si>
  <si>
    <t>ВВГнг(А)-FRLS 3х1,5</t>
  </si>
  <si>
    <t>управ.  кл.   ПД 3</t>
  </si>
  <si>
    <t>питание  кл.   ПД 3</t>
  </si>
  <si>
    <t>с 2-24эт.</t>
  </si>
  <si>
    <t>управ.  кл.   ПД (3.1)</t>
  </si>
  <si>
    <t>управ.  кл.   ПД (3.2)</t>
  </si>
  <si>
    <t>управ.  кл.   ПД (6)</t>
  </si>
  <si>
    <t>управ.  кл.   ПД (9)</t>
  </si>
  <si>
    <t>питание  кл.   ПД (3.1)</t>
  </si>
  <si>
    <t>питание  кл.   ПД (3.2)</t>
  </si>
  <si>
    <t>питание  кл.   ПД (6)</t>
  </si>
  <si>
    <t>питание  кл.   ПД (9)</t>
  </si>
  <si>
    <t>с 2-17эт.</t>
  </si>
  <si>
    <t>управ.  кл.   ПД 4</t>
  </si>
  <si>
    <t>питание  кл.   ПД 4</t>
  </si>
  <si>
    <t>управ.  кл.   ПД (4.1)</t>
  </si>
  <si>
    <t>управ.  кл.   ПД (4.2)</t>
  </si>
  <si>
    <t>управ.  кл.   ПД (7)</t>
  </si>
  <si>
    <t>управ.  кл.   ПД (8)</t>
  </si>
  <si>
    <t>управ.  кл.   ПД (10)</t>
  </si>
  <si>
    <t>питание  кл.   ПД (4.1)</t>
  </si>
  <si>
    <t>питание  кл.   ПД (4.2)</t>
  </si>
  <si>
    <t>питание  кл.   ПД (7)</t>
  </si>
  <si>
    <t>питание  кл.   ПД (8)</t>
  </si>
  <si>
    <t>питание  кл.   ПД (10)</t>
  </si>
  <si>
    <t>2 Секция</t>
  </si>
  <si>
    <t xml:space="preserve">Типовой этаж </t>
  </si>
  <si>
    <t>с 2 по 24</t>
  </si>
  <si>
    <t xml:space="preserve">Жилой дом </t>
  </si>
  <si>
    <t>"Многоквартирный жилой дом" по адресу: г. Тюмень, ул. Муравленко</t>
  </si>
  <si>
    <t>20 этаж</t>
  </si>
  <si>
    <t>21 этаж</t>
  </si>
  <si>
    <t>22 этаж</t>
  </si>
  <si>
    <t>23 этаж</t>
  </si>
  <si>
    <t>24 этаж</t>
  </si>
  <si>
    <t xml:space="preserve">тех эт </t>
  </si>
  <si>
    <t>Тех эт</t>
  </si>
  <si>
    <t>Нежелые помещения (помещение офисов 1 и 2 секции)</t>
  </si>
  <si>
    <t>( объект)</t>
  </si>
  <si>
    <t>Ведомость объемов работ и материалов</t>
  </si>
  <si>
    <t xml:space="preserve">Монтаж системы пожарной сигнализации, автоматического оповещения о пожаре, автоматического управления системой дымоудаления и подпора воздуха в лифтовые шахты, установку пусковых кнопок в шкафы ПК с выводом на станцию пожаротушения </t>
  </si>
  <si>
    <t xml:space="preserve">№ </t>
  </si>
  <si>
    <t>№ п/п</t>
  </si>
  <si>
    <t>Наименование затрат</t>
  </si>
  <si>
    <t>Ед. изм.</t>
  </si>
  <si>
    <t>Количество</t>
  </si>
  <si>
    <t>Стоимость 
на ед., 
в т.ч. НДС, руб.</t>
  </si>
  <si>
    <t>Стоимость всего, 
в т.ч. НДС, руб.</t>
  </si>
  <si>
    <t>Разъяснение крепежа</t>
  </si>
  <si>
    <t>Субподрядные работы</t>
  </si>
  <si>
    <t>Жилая часть</t>
  </si>
  <si>
    <t>Раздел 1. Установка оборудования</t>
  </si>
  <si>
    <t>Дюбель-саморез распорный 6*40</t>
  </si>
  <si>
    <t>Перфолента шир. 20 (25 м)</t>
  </si>
  <si>
    <t>Дюбель гвоздь (6*40)</t>
  </si>
  <si>
    <t>Дюбель гвоздь 6*40</t>
  </si>
  <si>
    <t>Хомут Ø25 с анкером</t>
  </si>
  <si>
    <t>Клемная колодка ЗВИ-5 12пар</t>
  </si>
  <si>
    <t>ИТОГО СТОИМОСТЬ КРЕПЕЖА:</t>
  </si>
  <si>
    <t>Норма расход, увелечение расхода в связи с браком</t>
  </si>
  <si>
    <t>Согласовано:</t>
  </si>
  <si>
    <t>Инженер ПТО ООО "Сибстройальянс"__________________________</t>
  </si>
  <si>
    <t>Руководитель проекта</t>
  </si>
  <si>
    <t>Изолента 15*20 м.</t>
  </si>
  <si>
    <t>DIN рейка</t>
  </si>
  <si>
    <t>п.м.</t>
  </si>
  <si>
    <t xml:space="preserve">Крепеж Din рейки </t>
  </si>
  <si>
    <t>Болт 6*25</t>
  </si>
  <si>
    <t>Гайка 6*25</t>
  </si>
  <si>
    <t xml:space="preserve">Раздел 3. Установка извещателей и оповещателей ПС автоматических дымовых, тепловых, звуковых </t>
  </si>
  <si>
    <t xml:space="preserve">Раздел 4.  Установка реле, ключей, кнопок и др. (для клапанов ДУ и пож.насосов) </t>
  </si>
  <si>
    <t>Раздел 5.  Прокладка и затягивание проводов</t>
  </si>
  <si>
    <t>Раздел 2. Установка блоков питания и шкафов</t>
  </si>
  <si>
    <t>Крепление гофры</t>
  </si>
  <si>
    <t xml:space="preserve">ООО "Специализированный застройщик "Меридиан Констракшн Тюмень  "__________________ </t>
  </si>
  <si>
    <t>в т.ч. НДС 20%:</t>
  </si>
  <si>
    <t xml:space="preserve">КПСнг(А)-FRLS  1х2х0,35 мм2 </t>
  </si>
  <si>
    <t>Линия (АЛС) № 1</t>
  </si>
  <si>
    <t>Опуски к прибору ППК, 2,5м</t>
  </si>
  <si>
    <t>Линия (АЛС) № 2</t>
  </si>
  <si>
    <t>с 2 по 9 этаж</t>
  </si>
  <si>
    <t xml:space="preserve">С 10 эт по 17 эт </t>
  </si>
  <si>
    <t xml:space="preserve">Оповещение </t>
  </si>
  <si>
    <t xml:space="preserve">КПСнг(А)-FRLS  1х2х0,5 мм2 </t>
  </si>
  <si>
    <t xml:space="preserve">с 2 эт- по 5 эт </t>
  </si>
  <si>
    <t xml:space="preserve">с 6 эт- по 9 эт </t>
  </si>
  <si>
    <t>РМ-4К (1-линия)</t>
  </si>
  <si>
    <t>РМ-4К(1-линия)</t>
  </si>
  <si>
    <t xml:space="preserve">с 10 эт- по 13 эт </t>
  </si>
  <si>
    <t xml:space="preserve">с 14 эт- по 17 эт </t>
  </si>
  <si>
    <t xml:space="preserve">с 18 эт- по 21 эт </t>
  </si>
  <si>
    <t xml:space="preserve">с 22 эт- по Чердак </t>
  </si>
  <si>
    <t>РМ-4К(2-линия)</t>
  </si>
  <si>
    <t xml:space="preserve">Оповещение подвала </t>
  </si>
  <si>
    <t>Чердак</t>
  </si>
  <si>
    <t>Чердак(маш.отд)</t>
  </si>
  <si>
    <t xml:space="preserve"> Офис + МОП </t>
  </si>
  <si>
    <t xml:space="preserve">1 стояк (с подвала по 9 эт , линия прибор № 1 </t>
  </si>
  <si>
    <t xml:space="preserve">2 стояк (с подвала по 17 эт , линия прибор № 1 </t>
  </si>
  <si>
    <t xml:space="preserve">3 стояк (с подвала по Чердак , линия прибор № 2 </t>
  </si>
  <si>
    <t xml:space="preserve">2 стояк </t>
  </si>
  <si>
    <t>1 стояк (с маш. Отд по 2 эт )</t>
  </si>
  <si>
    <t>КПСнг(А)-FRLS 1х2х1,5</t>
  </si>
  <si>
    <t>КПС нг(А)-FRLS 2х2х0,2</t>
  </si>
  <si>
    <t>С 18 эт по 24 этаж</t>
  </si>
  <si>
    <t>U/UTP Cat 5E PVC 4х2х0,51</t>
  </si>
  <si>
    <t xml:space="preserve">линия обвязки в подвале </t>
  </si>
  <si>
    <t xml:space="preserve">узел приборов в  подвале </t>
  </si>
  <si>
    <t>Труба гофр. Ø 20</t>
  </si>
  <si>
    <r>
      <t xml:space="preserve">Труба гофр. </t>
    </r>
    <r>
      <rPr>
        <sz val="12"/>
        <color theme="1"/>
        <rFont val="Calibri"/>
        <family val="2"/>
        <charset val="204"/>
      </rPr>
      <t>Ø 20</t>
    </r>
  </si>
  <si>
    <t xml:space="preserve">2 секция </t>
  </si>
  <si>
    <t xml:space="preserve">с 2 по 17 эт </t>
  </si>
  <si>
    <t xml:space="preserve">с 17эт- по Чердак </t>
  </si>
  <si>
    <t>РМ-4К (2-линия)</t>
  </si>
  <si>
    <t>Интерфейс с 1 секции</t>
  </si>
  <si>
    <t>1 стояк (с подвала по 9 эт , линия прибор № 3</t>
  </si>
  <si>
    <t>2 стояк (с подвала по 17 эт , линия прибор № 3</t>
  </si>
  <si>
    <t>3 стояк (с подвала по Чердак , линия прибор № 4</t>
  </si>
  <si>
    <t>Прибор приемно-контрольный и управления охранно- пожарный адресный Рубеж-2ОП прот. R3</t>
  </si>
  <si>
    <t>Источник вторичного электропитания резервированный адресный ИВЭПР 12/2 RS-R3 исп. 2x7 БР</t>
  </si>
  <si>
    <t>Источник вторичного электропитания резервированный адресный ИВЭПР 12/3,5 RS-R3 исп. 2x7 БР</t>
  </si>
  <si>
    <t>Бокс резервного питания БР-12 исп. 2x12</t>
  </si>
  <si>
    <t>Бокс резервного питания БР-12 исп. 2x40</t>
  </si>
  <si>
    <t>Извещатель пожарный дымовой адресно-аналоговый    ИП 212-64 прот. R3</t>
  </si>
  <si>
    <t>Извещатель пожарный тепловой адресно-аналоговый                                              ИП 101-29-PR прот. R3</t>
  </si>
  <si>
    <t>Извещатель пожарный ручной адресный                                                                                               ИПР 513-11 прот. R3</t>
  </si>
  <si>
    <t>Устройство дистанционного пуска «Пуск дымоудаления» УДП 513-11-R3</t>
  </si>
  <si>
    <t>Устройство дистанционного пуска «Пуск пожаротушения» УДП 513-11-R3</t>
  </si>
  <si>
    <t>Извещатель пожарный автономный ИП 212-142</t>
  </si>
  <si>
    <t>Адресная метка на 4 линии АМ-4 прот. R3</t>
  </si>
  <si>
    <t>Оповещатель звуковой, 12В. МАРС -12-3П</t>
  </si>
  <si>
    <t>Адресный релейный модуль РМ-1С прот. R3</t>
  </si>
  <si>
    <t>Адресный релейный модуль РМ-4 прот. R3</t>
  </si>
  <si>
    <t>Адресный релейный модуль с контролем целостности це-пи РМ-4К прот. R3</t>
  </si>
  <si>
    <t>Модуль управления клапаном дымоудаления и огнезащиты МДУ-1 прот. R3</t>
  </si>
  <si>
    <t>Извещатель охранный магнитоуправляемый адресный ИО 10220-2</t>
  </si>
  <si>
    <t>Модуль интерфейсный ИМ-1  прот. R3</t>
  </si>
  <si>
    <t>Изолятор шлейфа  ИЗ-1 прот. R3</t>
  </si>
  <si>
    <t>Модуль сопряжения МС-1</t>
  </si>
  <si>
    <t>Программатор адресных устройств ПКУ-1 прот. R3</t>
  </si>
  <si>
    <t>Считыватель накладной CP-Z2L</t>
  </si>
  <si>
    <t>Брелок Em-Marine IL-07EBW</t>
  </si>
  <si>
    <t>Передатчик-коммуникатор RS-201TF-RR</t>
  </si>
  <si>
    <t>Аккумуляторная батарея 7 Ач PTK-BATTERY 12-7</t>
  </si>
  <si>
    <t>Аккумуляторная батарея 12 Ач PTK-BATTERY 12-18</t>
  </si>
  <si>
    <t>Аккумуляторная батарея 40 Ач PTK-BATTERY 12-40</t>
  </si>
  <si>
    <t>КПСнг(А)-FRLS 1х2х0,5 мм2</t>
  </si>
  <si>
    <t>КПСнг(А)-FRLS 1х2х1,5 мм2</t>
  </si>
  <si>
    <t>КПСнг(А)-FRLS 2х2х0,2 мм2</t>
  </si>
  <si>
    <t>КПСЭнг(А)-FRLS 1х2х0,5 мм2</t>
  </si>
  <si>
    <t>ВВГнг(А)-FRLS 3x1,5 мм2</t>
  </si>
  <si>
    <t>Труба гофрированная ПВХ с зондом Ø 20</t>
  </si>
  <si>
    <t>Труба гладкая самозатухающая ПВХ Ø 40</t>
  </si>
  <si>
    <t>Коробка разветвительная УК-2П</t>
  </si>
  <si>
    <t>Коробка распаечная с эластичными мембранными вводами 80х80х50  030-031</t>
  </si>
  <si>
    <t>Клеммная колодка на 12 пар</t>
  </si>
  <si>
    <t>Труба гофрированная d=20 мм (с зондом,)</t>
  </si>
  <si>
    <t xml:space="preserve">Охранный извещатель </t>
  </si>
  <si>
    <t>4шт на один прибор, 8*4=32</t>
  </si>
  <si>
    <t>Монтаж извещителя/оповещателя: 2 дюбель-самореза на 1 извещатель/оповещатель. Итого:2шт*1928 извещателя/оповещателя= 3856шт</t>
  </si>
  <si>
    <t>Монтаж  бокса для кнопок и автоматов.: 2 дюбель-самореза на 1 прибор. Итого: 2шт* 141 реле, ключей, кнопок и др.=282шт</t>
  </si>
  <si>
    <t>Монтажные работы по прокладке открытым способом по стене : 0,1 м перфоленты на каждое соединение (4 соединения на 1м) Итого: 0,1м.п.*4*5449,8м.п.=2179,92 м.п.</t>
  </si>
  <si>
    <t>Монтажные работы по прокладке открытым способом по стене: 2 дюбель-гвоздя на 1 крепление перфоленты: Итого: 2*4*5449,8м.п.=43598 шт</t>
  </si>
  <si>
    <t>Монтаж пластикового короба: 2 дюбель-гвоздя на 2 крепления на 1м пластикового короба. Итого: 2шт*413=826 шт</t>
  </si>
  <si>
    <t>Раздел 6. Прокладка кабель-канала,  трубы, гофро трубы</t>
  </si>
  <si>
    <t>Для крепления  трубы (стояк): 2шт на 1 м Итого: 2шт*164=328шт</t>
  </si>
  <si>
    <t>Крепеж коробок : 1 клемная колодка на 1 коробку Итого: 1шт*133=133шт</t>
  </si>
  <si>
    <t xml:space="preserve">Соединитель гофры  д=20 </t>
  </si>
  <si>
    <t>1 шт на каждые 50 м. Итого: 1578/50 = 32шт</t>
  </si>
  <si>
    <t>1 шт на 200 м гофры. Итого: 1578/200= 8 шт</t>
  </si>
  <si>
    <t>60 см. На 1 щит  (  приборы на этажах и в подвале  ). Итого: 0,6*39 = 23,4 м</t>
  </si>
  <si>
    <t>2 крепежа на 1 дин-рейку на каждом этаже   Итого: 2шт*1*78 = 156 шт</t>
  </si>
  <si>
    <t>2 крепежа на 1 дин-рейку на каждом этаже  Итого: 2шт*1*78 = 156 шт</t>
  </si>
  <si>
    <t xml:space="preserve">Раздел 7. Штробление стен </t>
  </si>
  <si>
    <t xml:space="preserve">Диски (алмазные) для штробления стен д.125  </t>
  </si>
  <si>
    <t xml:space="preserve">3 диска на 100 метров штробы .  Итого: 1558 /100 *3 шт=47 шт </t>
  </si>
  <si>
    <t>4шт на один прибор, 290*4=1160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</si>
</sst>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&quot;$&quot;* #,##0.00_);_(&quot;$&quot;* \(#,##0.00\);_(&quot;$&quot;* &quot;-&quot;??_);_(@_)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u/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i/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8" fillId="0" borderId="0"/>
    <xf numFmtId="0" fontId="2" fillId="0" borderId="0"/>
    <xf numFmtId="0" fontId="2" fillId="0" borderId="0"/>
    <xf numFmtId="165" fontId="36" fillId="0" borderId="0" applyFont="0" applyFill="0" applyBorder="0" applyAlignment="0" applyProtection="0"/>
  </cellStyleXfs>
  <cellXfs count="48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1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0" fontId="10" fillId="0" borderId="0" xfId="0" applyFont="1"/>
    <xf numFmtId="164" fontId="15" fillId="0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164" fontId="18" fillId="8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9" borderId="1" xfId="0" applyNumberFormat="1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4" fontId="10" fillId="0" borderId="1" xfId="0" applyNumberFormat="1" applyFont="1" applyBorder="1"/>
    <xf numFmtId="164" fontId="15" fillId="11" borderId="1" xfId="0" applyNumberFormat="1" applyFont="1" applyFill="1" applyBorder="1" applyAlignment="1">
      <alignment horizontal="center" vertical="center"/>
    </xf>
    <xf numFmtId="164" fontId="15" fillId="12" borderId="1" xfId="0" applyNumberFormat="1" applyFont="1" applyFill="1" applyBorder="1" applyAlignment="1">
      <alignment vertical="center"/>
    </xf>
    <xf numFmtId="164" fontId="15" fillId="12" borderId="1" xfId="0" applyNumberFormat="1" applyFont="1" applyFill="1" applyBorder="1" applyAlignment="1">
      <alignment horizontal="center" vertical="center"/>
    </xf>
    <xf numFmtId="0" fontId="2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0" fillId="12" borderId="9" xfId="0" applyFill="1" applyBorder="1" applyAlignment="1">
      <alignment horizontal="center" vertical="center" wrapText="1"/>
    </xf>
    <xf numFmtId="0" fontId="0" fillId="11" borderId="9" xfId="0" applyFill="1" applyBorder="1" applyAlignment="1">
      <alignment vertical="center" wrapText="1"/>
    </xf>
    <xf numFmtId="164" fontId="18" fillId="10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64" fontId="10" fillId="0" borderId="0" xfId="0" applyNumberFormat="1" applyFont="1" applyBorder="1"/>
    <xf numFmtId="0" fontId="0" fillId="0" borderId="0" xfId="0" applyAlignment="1">
      <alignment horizontal="center"/>
    </xf>
    <xf numFmtId="0" fontId="19" fillId="9" borderId="9" xfId="0" applyFont="1" applyFill="1" applyBorder="1" applyAlignment="1">
      <alignment horizontal="center" vertical="center" wrapText="1"/>
    </xf>
    <xf numFmtId="0" fontId="0" fillId="11" borderId="9" xfId="0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vertical="center"/>
    </xf>
    <xf numFmtId="164" fontId="4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wrapText="1"/>
    </xf>
    <xf numFmtId="164" fontId="15" fillId="2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vertical="center"/>
    </xf>
    <xf numFmtId="164" fontId="15" fillId="1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0" fillId="0" borderId="6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4" fontId="15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8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6" fillId="17" borderId="1" xfId="0" applyFont="1" applyFill="1" applyBorder="1" applyAlignment="1">
      <alignment wrapText="1"/>
    </xf>
    <xf numFmtId="164" fontId="15" fillId="7" borderId="6" xfId="0" applyNumberFormat="1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4" fontId="15" fillId="17" borderId="1" xfId="0" applyNumberFormat="1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12" borderId="6" xfId="0" applyFill="1" applyBorder="1" applyAlignment="1">
      <alignment horizontal="center" vertical="center" wrapText="1"/>
    </xf>
    <xf numFmtId="0" fontId="0" fillId="11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/>
    <xf numFmtId="0" fontId="0" fillId="0" borderId="6" xfId="0" applyBorder="1" applyAlignment="1">
      <alignment horizontal="center"/>
    </xf>
    <xf numFmtId="164" fontId="22" fillId="1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7" fillId="8" borderId="3" xfId="0" applyFont="1" applyFill="1" applyBorder="1" applyAlignment="1"/>
    <xf numFmtId="164" fontId="22" fillId="14" borderId="1" xfId="0" applyNumberFormat="1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164" fontId="22" fillId="21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64" fontId="22" fillId="19" borderId="1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wrapText="1"/>
    </xf>
    <xf numFmtId="0" fontId="17" fillId="16" borderId="1" xfId="0" applyFont="1" applyFill="1" applyBorder="1" applyAlignment="1">
      <alignment vertical="center" wrapText="1"/>
    </xf>
    <xf numFmtId="0" fontId="17" fillId="17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164" fontId="15" fillId="12" borderId="6" xfId="0" applyNumberFormat="1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12" borderId="8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/>
    </xf>
    <xf numFmtId="0" fontId="19" fillId="23" borderId="1" xfId="0" applyFont="1" applyFill="1" applyBorder="1" applyAlignment="1">
      <alignment horizontal="center" vertical="center"/>
    </xf>
    <xf numFmtId="0" fontId="3" fillId="24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horizontal="center" vertical="center"/>
    </xf>
    <xf numFmtId="0" fontId="3" fillId="26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/>
    </xf>
    <xf numFmtId="164" fontId="18" fillId="22" borderId="1" xfId="0" applyNumberFormat="1" applyFont="1" applyFill="1" applyBorder="1" applyAlignment="1">
      <alignment horizontal="center" vertical="center"/>
    </xf>
    <xf numFmtId="0" fontId="16" fillId="22" borderId="1" xfId="0" applyFont="1" applyFill="1" applyBorder="1" applyAlignment="1">
      <alignment wrapText="1"/>
    </xf>
    <xf numFmtId="164" fontId="15" fillId="24" borderId="1" xfId="0" applyNumberFormat="1" applyFont="1" applyFill="1" applyBorder="1" applyAlignment="1">
      <alignment horizontal="center" vertical="center"/>
    </xf>
    <xf numFmtId="164" fontId="15" fillId="26" borderId="1" xfId="0" applyNumberFormat="1" applyFont="1" applyFill="1" applyBorder="1" applyAlignment="1">
      <alignment horizontal="center" vertical="center"/>
    </xf>
    <xf numFmtId="164" fontId="15" fillId="25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 wrapText="1"/>
    </xf>
    <xf numFmtId="164" fontId="15" fillId="12" borderId="8" xfId="0" applyNumberFormat="1" applyFont="1" applyFill="1" applyBorder="1" applyAlignment="1">
      <alignment vertical="center"/>
    </xf>
    <xf numFmtId="164" fontId="15" fillId="12" borderId="6" xfId="0" applyNumberFormat="1" applyFont="1" applyFill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horizontal="center" vertical="center" wrapText="1"/>
    </xf>
    <xf numFmtId="0" fontId="17" fillId="27" borderId="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wrapText="1"/>
    </xf>
    <xf numFmtId="0" fontId="23" fillId="2" borderId="0" xfId="0" applyFont="1" applyFill="1" applyBorder="1"/>
    <xf numFmtId="0" fontId="0" fillId="2" borderId="0" xfId="0" applyFill="1" applyBorder="1"/>
    <xf numFmtId="0" fontId="13" fillId="2" borderId="0" xfId="0" applyFont="1" applyFill="1" applyBorder="1"/>
    <xf numFmtId="0" fontId="10" fillId="2" borderId="0" xfId="0" applyFont="1" applyFill="1" applyBorder="1"/>
    <xf numFmtId="0" fontId="0" fillId="21" borderId="1" xfId="0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164" fontId="22" fillId="7" borderId="1" xfId="0" applyNumberFormat="1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7" fillId="24" borderId="1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wrapText="1"/>
    </xf>
    <xf numFmtId="0" fontId="31" fillId="0" borderId="0" xfId="0" applyFont="1" applyBorder="1" applyAlignment="1">
      <alignment horizontal="left" vertical="center"/>
    </xf>
    <xf numFmtId="4" fontId="0" fillId="0" borderId="0" xfId="0" applyNumberFormat="1"/>
    <xf numFmtId="0" fontId="34" fillId="2" borderId="17" xfId="4" applyFont="1" applyFill="1" applyBorder="1" applyAlignment="1">
      <alignment horizontal="center" vertical="center" wrapText="1"/>
    </xf>
    <xf numFmtId="0" fontId="34" fillId="2" borderId="18" xfId="4" applyFont="1" applyFill="1" applyBorder="1" applyAlignment="1">
      <alignment horizontal="center" vertical="center" wrapText="1"/>
    </xf>
    <xf numFmtId="4" fontId="34" fillId="2" borderId="18" xfId="4" applyNumberFormat="1" applyFont="1" applyFill="1" applyBorder="1" applyAlignment="1">
      <alignment horizontal="center" vertical="center" wrapText="1"/>
    </xf>
    <xf numFmtId="4" fontId="32" fillId="0" borderId="19" xfId="5" applyNumberFormat="1" applyFont="1" applyFill="1" applyBorder="1" applyAlignment="1">
      <alignment horizontal="center" vertical="center" wrapText="1"/>
    </xf>
    <xf numFmtId="0" fontId="32" fillId="0" borderId="19" xfId="5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right" vertical="center" wrapText="1"/>
    </xf>
    <xf numFmtId="0" fontId="16" fillId="2" borderId="18" xfId="0" applyFont="1" applyFill="1" applyBorder="1" applyAlignment="1">
      <alignment horizontal="center" vertical="center" wrapText="1"/>
    </xf>
    <xf numFmtId="4" fontId="37" fillId="2" borderId="24" xfId="4" applyNumberFormat="1" applyFont="1" applyFill="1" applyBorder="1" applyAlignment="1">
      <alignment horizontal="center" vertical="center"/>
    </xf>
    <xf numFmtId="0" fontId="16" fillId="2" borderId="18" xfId="6" applyFont="1" applyFill="1" applyBorder="1" applyAlignment="1">
      <alignment horizontal="right" vertical="center" wrapText="1"/>
    </xf>
    <xf numFmtId="1" fontId="37" fillId="0" borderId="18" xfId="8" applyNumberFormat="1" applyFont="1" applyFill="1" applyBorder="1" applyAlignment="1">
      <alignment horizontal="center" vertical="center"/>
    </xf>
    <xf numFmtId="4" fontId="37" fillId="2" borderId="18" xfId="4" applyNumberFormat="1" applyFont="1" applyFill="1" applyBorder="1" applyAlignment="1">
      <alignment horizontal="center" vertical="center"/>
    </xf>
    <xf numFmtId="4" fontId="16" fillId="19" borderId="19" xfId="6" applyNumberFormat="1" applyFont="1" applyFill="1" applyBorder="1" applyAlignment="1">
      <alignment horizontal="center" vertical="center"/>
    </xf>
    <xf numFmtId="0" fontId="16" fillId="2" borderId="27" xfId="6" applyFont="1" applyFill="1" applyBorder="1" applyAlignment="1">
      <alignment horizontal="right" vertical="center" wrapText="1"/>
    </xf>
    <xf numFmtId="1" fontId="37" fillId="0" borderId="27" xfId="8" applyNumberFormat="1" applyFont="1" applyFill="1" applyBorder="1" applyAlignment="1">
      <alignment horizontal="center" vertical="center"/>
    </xf>
    <xf numFmtId="4" fontId="37" fillId="2" borderId="27" xfId="4" applyNumberFormat="1" applyFont="1" applyFill="1" applyBorder="1" applyAlignment="1">
      <alignment horizontal="center" vertical="center"/>
    </xf>
    <xf numFmtId="4" fontId="37" fillId="2" borderId="26" xfId="4" applyNumberFormat="1" applyFont="1" applyFill="1" applyBorder="1" applyAlignment="1">
      <alignment horizontal="center" vertical="center"/>
    </xf>
    <xf numFmtId="0" fontId="16" fillId="0" borderId="6" xfId="6" applyFont="1" applyFill="1" applyBorder="1" applyAlignment="1">
      <alignment horizontal="right" vertical="center" wrapText="1"/>
    </xf>
    <xf numFmtId="1" fontId="37" fillId="0" borderId="6" xfId="8" applyNumberFormat="1" applyFont="1" applyFill="1" applyBorder="1" applyAlignment="1">
      <alignment horizontal="center" vertical="center"/>
    </xf>
    <xf numFmtId="4" fontId="37" fillId="0" borderId="6" xfId="4" applyNumberFormat="1" applyFont="1" applyFill="1" applyBorder="1" applyAlignment="1">
      <alignment horizontal="center" vertical="center"/>
    </xf>
    <xf numFmtId="4" fontId="37" fillId="28" borderId="10" xfId="4" applyNumberFormat="1" applyFont="1" applyFill="1" applyBorder="1" applyAlignment="1">
      <alignment horizontal="center" vertical="center"/>
    </xf>
    <xf numFmtId="4" fontId="16" fillId="19" borderId="6" xfId="6" applyNumberFormat="1" applyFont="1" applyFill="1" applyBorder="1" applyAlignment="1">
      <alignment horizontal="center" vertical="center"/>
    </xf>
    <xf numFmtId="2" fontId="37" fillId="0" borderId="18" xfId="4" applyNumberFormat="1" applyFont="1" applyFill="1" applyBorder="1" applyAlignment="1">
      <alignment horizontal="left" vertical="center" wrapText="1"/>
    </xf>
    <xf numFmtId="0" fontId="16" fillId="0" borderId="27" xfId="6" applyFont="1" applyFill="1" applyBorder="1" applyAlignment="1">
      <alignment horizontal="right" vertical="center" wrapText="1"/>
    </xf>
    <xf numFmtId="4" fontId="37" fillId="28" borderId="30" xfId="4" applyNumberFormat="1" applyFont="1" applyFill="1" applyBorder="1" applyAlignment="1">
      <alignment horizontal="center" vertical="center"/>
    </xf>
    <xf numFmtId="4" fontId="16" fillId="19" borderId="1" xfId="6" applyNumberFormat="1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right" vertical="center" wrapText="1"/>
    </xf>
    <xf numFmtId="4" fontId="37" fillId="2" borderId="6" xfId="4" applyNumberFormat="1" applyFont="1" applyFill="1" applyBorder="1" applyAlignment="1">
      <alignment horizontal="center" vertical="center"/>
    </xf>
    <xf numFmtId="4" fontId="37" fillId="2" borderId="10" xfId="4" applyNumberFormat="1" applyFont="1" applyFill="1" applyBorder="1" applyAlignment="1">
      <alignment horizontal="center" vertical="center"/>
    </xf>
    <xf numFmtId="0" fontId="37" fillId="0" borderId="1" xfId="10" applyFont="1" applyFill="1" applyBorder="1" applyAlignment="1">
      <alignment horizontal="right" vertical="center" wrapText="1"/>
    </xf>
    <xf numFmtId="1" fontId="37" fillId="0" borderId="1" xfId="11" applyNumberFormat="1" applyFont="1" applyFill="1" applyBorder="1" applyAlignment="1">
      <alignment horizontal="center" vertical="center"/>
    </xf>
    <xf numFmtId="4" fontId="37" fillId="0" borderId="1" xfId="4" applyNumberFormat="1" applyFont="1" applyFill="1" applyBorder="1" applyAlignment="1">
      <alignment horizontal="center" vertical="center"/>
    </xf>
    <xf numFmtId="4" fontId="37" fillId="0" borderId="3" xfId="4" applyNumberFormat="1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horizontal="right" vertical="center" wrapText="1"/>
    </xf>
    <xf numFmtId="0" fontId="37" fillId="0" borderId="27" xfId="10" applyFont="1" applyFill="1" applyBorder="1" applyAlignment="1">
      <alignment horizontal="right" vertical="center" wrapText="1"/>
    </xf>
    <xf numFmtId="1" fontId="37" fillId="0" borderId="27" xfId="11" applyNumberFormat="1" applyFont="1" applyFill="1" applyBorder="1" applyAlignment="1">
      <alignment horizontal="center" vertical="center"/>
    </xf>
    <xf numFmtId="4" fontId="37" fillId="28" borderId="26" xfId="4" applyNumberFormat="1" applyFont="1" applyFill="1" applyBorder="1" applyAlignment="1">
      <alignment horizontal="center" vertical="center"/>
    </xf>
    <xf numFmtId="4" fontId="16" fillId="19" borderId="27" xfId="6" applyNumberFormat="1" applyFont="1" applyFill="1" applyBorder="1" applyAlignment="1">
      <alignment horizontal="center" vertical="center"/>
    </xf>
    <xf numFmtId="2" fontId="37" fillId="2" borderId="27" xfId="4" applyNumberFormat="1" applyFont="1" applyFill="1" applyBorder="1" applyAlignment="1">
      <alignment horizontal="left" vertical="center" wrapText="1"/>
    </xf>
    <xf numFmtId="4" fontId="40" fillId="0" borderId="37" xfId="12" applyNumberFormat="1" applyFont="1" applyFill="1" applyBorder="1" applyAlignment="1">
      <alignment horizontal="center" vertical="center" wrapText="1"/>
    </xf>
    <xf numFmtId="0" fontId="9" fillId="0" borderId="38" xfId="12" applyFont="1" applyFill="1" applyBorder="1" applyAlignment="1">
      <alignment horizontal="left" vertical="center" wrapText="1"/>
    </xf>
    <xf numFmtId="4" fontId="38" fillId="0" borderId="0" xfId="8" applyNumberFormat="1" applyFont="1" applyFill="1" applyBorder="1" applyAlignment="1">
      <alignment horizontal="left" vertical="center"/>
    </xf>
    <xf numFmtId="4" fontId="8" fillId="0" borderId="0" xfId="8" applyNumberFormat="1" applyFont="1" applyAlignment="1">
      <alignment horizontal="left" vertical="center"/>
    </xf>
    <xf numFmtId="0" fontId="8" fillId="0" borderId="0" xfId="8" applyFont="1" applyAlignment="1">
      <alignment horizontal="left" vertical="center"/>
    </xf>
    <xf numFmtId="0" fontId="38" fillId="0" borderId="0" xfId="8" applyFont="1" applyAlignment="1">
      <alignment horizontal="left" vertical="center"/>
    </xf>
    <xf numFmtId="10" fontId="37" fillId="0" borderId="36" xfId="8" applyNumberFormat="1" applyFont="1" applyFill="1" applyBorder="1" applyAlignment="1">
      <alignment horizontal="center" vertical="center" wrapText="1"/>
    </xf>
    <xf numFmtId="2" fontId="41" fillId="0" borderId="2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1" fontId="37" fillId="0" borderId="0" xfId="8" applyNumberFormat="1" applyFont="1" applyFill="1" applyBorder="1" applyAlignment="1">
      <alignment horizontal="center" vertical="center"/>
    </xf>
    <xf numFmtId="2" fontId="37" fillId="0" borderId="0" xfId="8" applyNumberFormat="1" applyFont="1" applyFill="1" applyBorder="1" applyAlignment="1">
      <alignment horizontal="center" vertical="center"/>
    </xf>
    <xf numFmtId="4" fontId="40" fillId="0" borderId="39" xfId="12" applyNumberFormat="1" applyFont="1" applyFill="1" applyBorder="1" applyAlignment="1">
      <alignment horizontal="center" vertical="center" wrapText="1"/>
    </xf>
    <xf numFmtId="0" fontId="9" fillId="0" borderId="17" xfId="12" applyFont="1" applyFill="1" applyBorder="1" applyAlignment="1">
      <alignment horizontal="left" vertical="center" wrapText="1"/>
    </xf>
    <xf numFmtId="4" fontId="38" fillId="0" borderId="34" xfId="12" applyNumberFormat="1" applyFont="1" applyFill="1" applyBorder="1" applyAlignment="1">
      <alignment horizontal="center" vertical="center" wrapText="1"/>
    </xf>
    <xf numFmtId="0" fontId="9" fillId="0" borderId="33" xfId="12" applyFont="1" applyFill="1" applyBorder="1" applyAlignment="1">
      <alignment horizontal="left" vertical="center" wrapText="1"/>
    </xf>
    <xf numFmtId="0" fontId="16" fillId="0" borderId="0" xfId="6" applyFont="1" applyFill="1" applyBorder="1" applyAlignment="1">
      <alignment horizontal="right" vertical="center" wrapText="1"/>
    </xf>
    <xf numFmtId="2" fontId="31" fillId="0" borderId="0" xfId="13" applyNumberFormat="1" applyFont="1" applyAlignment="1">
      <alignment horizontal="left" wrapText="1"/>
    </xf>
    <xf numFmtId="2" fontId="38" fillId="0" borderId="0" xfId="14" applyNumberFormat="1" applyFont="1" applyAlignment="1">
      <alignment horizontal="center"/>
    </xf>
    <xf numFmtId="4" fontId="38" fillId="0" borderId="0" xfId="14" applyNumberFormat="1" applyFont="1" applyAlignment="1">
      <alignment horizontal="center"/>
    </xf>
    <xf numFmtId="0" fontId="31" fillId="0" borderId="0" xfId="13" applyFont="1" applyBorder="1" applyAlignment="1">
      <alignment horizontal="left" vertical="center" wrapText="1"/>
    </xf>
    <xf numFmtId="0" fontId="3" fillId="0" borderId="0" xfId="0" applyFont="1"/>
    <xf numFmtId="0" fontId="38" fillId="0" borderId="0" xfId="14" applyFont="1"/>
    <xf numFmtId="0" fontId="38" fillId="0" borderId="0" xfId="14" applyFont="1" applyAlignment="1">
      <alignment horizontal="center"/>
    </xf>
    <xf numFmtId="2" fontId="38" fillId="0" borderId="0" xfId="14" applyNumberFormat="1" applyFont="1" applyFill="1" applyAlignment="1">
      <alignment horizontal="center"/>
    </xf>
    <xf numFmtId="0" fontId="19" fillId="0" borderId="0" xfId="0" applyFont="1"/>
    <xf numFmtId="0" fontId="42" fillId="0" borderId="0" xfId="11" applyFont="1" applyFill="1" applyBorder="1"/>
    <xf numFmtId="0" fontId="8" fillId="0" borderId="0" xfId="11" applyFont="1" applyFill="1" applyBorder="1"/>
    <xf numFmtId="0" fontId="8" fillId="0" borderId="0" xfId="11" applyFont="1"/>
    <xf numFmtId="1" fontId="6" fillId="0" borderId="18" xfId="11" applyNumberFormat="1" applyFont="1" applyFill="1" applyBorder="1" applyAlignment="1">
      <alignment horizontal="center" vertical="center"/>
    </xf>
    <xf numFmtId="2" fontId="6" fillId="0" borderId="18" xfId="10" applyNumberFormat="1" applyFont="1" applyFill="1" applyBorder="1" applyAlignment="1">
      <alignment horizontal="center" vertical="center"/>
    </xf>
    <xf numFmtId="4" fontId="8" fillId="0" borderId="1" xfId="11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right" vertical="center"/>
    </xf>
    <xf numFmtId="1" fontId="37" fillId="0" borderId="1" xfId="8" applyNumberFormat="1" applyFont="1" applyFill="1" applyBorder="1" applyAlignment="1">
      <alignment horizontal="center" vertical="center"/>
    </xf>
    <xf numFmtId="1" fontId="6" fillId="0" borderId="1" xfId="10" applyNumberFormat="1" applyFont="1" applyFill="1" applyBorder="1" applyAlignment="1">
      <alignment horizontal="center" vertical="center"/>
    </xf>
    <xf numFmtId="2" fontId="37" fillId="2" borderId="0" xfId="4" applyNumberFormat="1" applyFont="1" applyFill="1" applyBorder="1" applyAlignment="1">
      <alignment horizontal="left" vertical="center" wrapText="1"/>
    </xf>
    <xf numFmtId="2" fontId="6" fillId="0" borderId="1" xfId="10" applyNumberFormat="1" applyFont="1" applyFill="1" applyBorder="1" applyAlignment="1">
      <alignment horizontal="center" vertical="center"/>
    </xf>
    <xf numFmtId="0" fontId="6" fillId="0" borderId="27" xfId="10" applyFont="1" applyFill="1" applyBorder="1" applyAlignment="1">
      <alignment horizontal="right" vertical="center"/>
    </xf>
    <xf numFmtId="4" fontId="37" fillId="0" borderId="27" xfId="4" applyNumberFormat="1" applyFont="1" applyFill="1" applyBorder="1" applyAlignment="1">
      <alignment horizontal="center" vertical="center"/>
    </xf>
    <xf numFmtId="4" fontId="8" fillId="0" borderId="42" xfId="1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6" fillId="2" borderId="0" xfId="7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/>
    </xf>
    <xf numFmtId="4" fontId="31" fillId="2" borderId="0" xfId="0" applyNumberFormat="1" applyFont="1" applyFill="1" applyBorder="1" applyAlignment="1">
      <alignment horizontal="left" vertical="center" wrapText="1"/>
    </xf>
    <xf numFmtId="0" fontId="38" fillId="2" borderId="0" xfId="9" applyFont="1" applyFill="1" applyBorder="1" applyAlignment="1">
      <alignment horizontal="left" vertical="center" wrapText="1"/>
    </xf>
    <xf numFmtId="4" fontId="31" fillId="2" borderId="0" xfId="0" applyNumberFormat="1" applyFont="1" applyFill="1" applyBorder="1" applyAlignment="1">
      <alignment horizontal="left" vertical="center"/>
    </xf>
    <xf numFmtId="0" fontId="8" fillId="2" borderId="0" xfId="11" applyFont="1" applyFill="1" applyBorder="1" applyAlignment="1">
      <alignment horizontal="center" vertical="center"/>
    </xf>
    <xf numFmtId="4" fontId="42" fillId="2" borderId="0" xfId="11" applyNumberFormat="1" applyFont="1" applyFill="1" applyBorder="1" applyAlignment="1">
      <alignment horizontal="center" vertical="center"/>
    </xf>
    <xf numFmtId="0" fontId="42" fillId="2" borderId="0" xfId="11" applyFont="1" applyFill="1" applyBorder="1"/>
    <xf numFmtId="4" fontId="8" fillId="2" borderId="0" xfId="11" applyNumberFormat="1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 wrapText="1"/>
    </xf>
    <xf numFmtId="0" fontId="28" fillId="2" borderId="0" xfId="0" applyFont="1" applyFill="1" applyBorder="1"/>
    <xf numFmtId="0" fontId="8" fillId="2" borderId="0" xfId="9" applyFont="1" applyFill="1" applyBorder="1" applyAlignment="1">
      <alignment horizontal="left" vertical="center" wrapText="1"/>
    </xf>
    <xf numFmtId="0" fontId="16" fillId="0" borderId="18" xfId="7" applyFont="1" applyFill="1" applyBorder="1" applyAlignment="1">
      <alignment horizontal="left" vertical="center" wrapText="1"/>
    </xf>
    <xf numFmtId="2" fontId="37" fillId="2" borderId="18" xfId="4" applyNumberFormat="1" applyFont="1" applyFill="1" applyBorder="1" applyAlignment="1">
      <alignment horizontal="left" vertical="center" wrapText="1"/>
    </xf>
    <xf numFmtId="2" fontId="37" fillId="2" borderId="6" xfId="4" applyNumberFormat="1" applyFont="1" applyFill="1" applyBorder="1" applyAlignment="1">
      <alignment horizontal="left" vertical="center" wrapText="1"/>
    </xf>
    <xf numFmtId="2" fontId="37" fillId="0" borderId="1" xfId="4" applyNumberFormat="1" applyFont="1" applyFill="1" applyBorder="1" applyAlignment="1">
      <alignment horizontal="left" vertical="center" wrapText="1"/>
    </xf>
    <xf numFmtId="2" fontId="37" fillId="2" borderId="1" xfId="4" applyNumberFormat="1" applyFont="1" applyFill="1" applyBorder="1" applyAlignment="1">
      <alignment horizontal="left" vertical="center" wrapText="1"/>
    </xf>
    <xf numFmtId="2" fontId="37" fillId="0" borderId="27" xfId="4" applyNumberFormat="1" applyFont="1" applyFill="1" applyBorder="1" applyAlignment="1">
      <alignment horizontal="left" vertical="center" wrapText="1"/>
    </xf>
    <xf numFmtId="0" fontId="34" fillId="0" borderId="18" xfId="11" applyFont="1" applyFill="1" applyBorder="1" applyAlignment="1">
      <alignment horizontal="center" vertical="center" wrapText="1"/>
    </xf>
    <xf numFmtId="0" fontId="34" fillId="0" borderId="24" xfId="4" applyFont="1" applyFill="1" applyBorder="1" applyAlignment="1">
      <alignment horizontal="center" vertical="center"/>
    </xf>
    <xf numFmtId="0" fontId="34" fillId="0" borderId="26" xfId="4" applyFont="1" applyFill="1" applyBorder="1" applyAlignment="1">
      <alignment horizontal="center" vertical="center"/>
    </xf>
    <xf numFmtId="0" fontId="34" fillId="0" borderId="6" xfId="4" applyFont="1" applyFill="1" applyBorder="1" applyAlignment="1">
      <alignment horizontal="center" vertical="center"/>
    </xf>
    <xf numFmtId="0" fontId="34" fillId="0" borderId="27" xfId="4" applyFont="1" applyFill="1" applyBorder="1" applyAlignment="1">
      <alignment horizontal="center" vertical="center"/>
    </xf>
    <xf numFmtId="0" fontId="34" fillId="0" borderId="1" xfId="4" applyFont="1" applyFill="1" applyBorder="1" applyAlignment="1">
      <alignment horizontal="center" vertical="center"/>
    </xf>
    <xf numFmtId="0" fontId="34" fillId="0" borderId="1" xfId="11" applyFont="1" applyFill="1" applyBorder="1" applyAlignment="1">
      <alignment horizontal="center" vertical="center" wrapText="1"/>
    </xf>
    <xf numFmtId="0" fontId="34" fillId="0" borderId="27" xfId="11" applyFont="1" applyFill="1" applyBorder="1" applyAlignment="1">
      <alignment horizontal="center" vertical="center" wrapText="1"/>
    </xf>
    <xf numFmtId="4" fontId="16" fillId="0" borderId="1" xfId="11" applyNumberFormat="1" applyFont="1" applyFill="1" applyBorder="1" applyAlignment="1">
      <alignment horizontal="center" vertical="center" wrapText="1"/>
    </xf>
    <xf numFmtId="4" fontId="16" fillId="0" borderId="27" xfId="11" applyNumberFormat="1" applyFont="1" applyFill="1" applyBorder="1" applyAlignment="1">
      <alignment horizontal="center" vertical="center" wrapText="1"/>
    </xf>
    <xf numFmtId="0" fontId="16" fillId="0" borderId="1" xfId="11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0" fontId="32" fillId="0" borderId="17" xfId="11" applyFont="1" applyFill="1" applyBorder="1" applyAlignment="1">
      <alignment horizontal="center" vertical="center" wrapText="1"/>
    </xf>
    <xf numFmtId="0" fontId="32" fillId="0" borderId="17" xfId="4" applyFont="1" applyFill="1" applyBorder="1" applyAlignment="1">
      <alignment horizontal="center" vertical="center" wrapText="1"/>
    </xf>
    <xf numFmtId="0" fontId="8" fillId="0" borderId="18" xfId="11" applyFont="1" applyFill="1" applyBorder="1" applyAlignment="1">
      <alignment horizontal="center" vertical="center" wrapText="1"/>
    </xf>
    <xf numFmtId="0" fontId="32" fillId="0" borderId="40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15" fillId="12" borderId="6" xfId="0" applyNumberFormat="1" applyFont="1" applyFill="1" applyBorder="1" applyAlignment="1">
      <alignment horizontal="center" vertical="center"/>
    </xf>
    <xf numFmtId="164" fontId="4" fillId="12" borderId="8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2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164" fontId="15" fillId="19" borderId="1" xfId="0" applyNumberFormat="1" applyFont="1" applyFill="1" applyBorder="1" applyAlignment="1">
      <alignment horizontal="center" vertical="center"/>
    </xf>
    <xf numFmtId="0" fontId="19" fillId="2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4" fillId="12" borderId="8" xfId="0" applyNumberFormat="1" applyFont="1" applyFill="1" applyBorder="1" applyAlignment="1">
      <alignment vertical="center"/>
    </xf>
    <xf numFmtId="0" fontId="4" fillId="24" borderId="7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/>
    </xf>
    <xf numFmtId="0" fontId="3" fillId="24" borderId="7" xfId="0" applyFont="1" applyFill="1" applyBorder="1" applyAlignment="1">
      <alignment horizontal="center" vertical="center" wrapText="1"/>
    </xf>
    <xf numFmtId="0" fontId="7" fillId="15" borderId="1" xfId="0" applyFont="1" applyFill="1" applyBorder="1"/>
    <xf numFmtId="0" fontId="7" fillId="15" borderId="0" xfId="0" applyFont="1" applyFill="1" applyAlignment="1">
      <alignment wrapText="1"/>
    </xf>
    <xf numFmtId="0" fontId="17" fillId="24" borderId="3" xfId="0" applyFont="1" applyFill="1" applyBorder="1" applyAlignment="1">
      <alignment vertical="center" wrapText="1"/>
    </xf>
    <xf numFmtId="164" fontId="22" fillId="29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6" fillId="19" borderId="0" xfId="0" applyFont="1" applyFill="1" applyBorder="1" applyAlignment="1">
      <alignment wrapText="1"/>
    </xf>
    <xf numFmtId="164" fontId="22" fillId="14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9" borderId="0" xfId="0" applyNumberFormat="1" applyFont="1" applyFill="1" applyBorder="1" applyAlignment="1">
      <alignment horizontal="center" vertical="center"/>
    </xf>
    <xf numFmtId="164" fontId="15" fillId="12" borderId="0" xfId="0" applyNumberFormat="1" applyFont="1" applyFill="1" applyBorder="1" applyAlignment="1">
      <alignment vertical="center"/>
    </xf>
    <xf numFmtId="164" fontId="15" fillId="11" borderId="0" xfId="0" applyNumberFormat="1" applyFont="1" applyFill="1" applyBorder="1" applyAlignment="1">
      <alignment vertical="center"/>
    </xf>
    <xf numFmtId="0" fontId="16" fillId="31" borderId="1" xfId="0" applyFont="1" applyFill="1" applyBorder="1" applyAlignment="1">
      <alignment wrapText="1"/>
    </xf>
    <xf numFmtId="164" fontId="15" fillId="2" borderId="6" xfId="0" applyNumberFormat="1" applyFont="1" applyFill="1" applyBorder="1" applyAlignment="1">
      <alignment horizontal="right" vertical="center"/>
    </xf>
    <xf numFmtId="164" fontId="4" fillId="12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44" fillId="2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0" fontId="10" fillId="0" borderId="1" xfId="0" applyFont="1" applyBorder="1" applyAlignment="1">
      <alignment horizontal="center" vertical="center" wrapText="1"/>
    </xf>
    <xf numFmtId="164" fontId="15" fillId="11" borderId="6" xfId="0" applyNumberFormat="1" applyFont="1" applyFill="1" applyBorder="1" applyAlignment="1">
      <alignment vertical="center"/>
    </xf>
    <xf numFmtId="164" fontId="15" fillId="9" borderId="3" xfId="0" applyNumberFormat="1" applyFont="1" applyFill="1" applyBorder="1" applyAlignment="1">
      <alignment horizontal="center" vertical="center"/>
    </xf>
    <xf numFmtId="0" fontId="0" fillId="25" borderId="1" xfId="0" applyFill="1" applyBorder="1"/>
    <xf numFmtId="0" fontId="17" fillId="25" borderId="3" xfId="0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horizontal="right"/>
    </xf>
    <xf numFmtId="1" fontId="8" fillId="3" borderId="1" xfId="6" applyNumberFormat="1" applyFont="1" applyFill="1" applyBorder="1" applyAlignment="1">
      <alignment horizontal="left" vertical="center" wrapText="1"/>
    </xf>
    <xf numFmtId="1" fontId="8" fillId="17" borderId="1" xfId="6" applyNumberFormat="1" applyFont="1" applyFill="1" applyBorder="1" applyAlignment="1">
      <alignment horizontal="left" vertical="center" wrapText="1"/>
    </xf>
    <xf numFmtId="1" fontId="8" fillId="8" borderId="1" xfId="6" applyNumberFormat="1" applyFont="1" applyFill="1" applyBorder="1" applyAlignment="1">
      <alignment horizontal="left" vertical="center" wrapText="1"/>
    </xf>
    <xf numFmtId="1" fontId="8" fillId="31" borderId="1" xfId="6" applyNumberFormat="1" applyFont="1" applyFill="1" applyBorder="1" applyAlignment="1">
      <alignment horizontal="left" vertical="center" wrapText="1"/>
    </xf>
    <xf numFmtId="1" fontId="8" fillId="23" borderId="1" xfId="6" applyNumberFormat="1" applyFont="1" applyFill="1" applyBorder="1" applyAlignment="1">
      <alignment horizontal="left" vertical="center" wrapText="1"/>
    </xf>
    <xf numFmtId="1" fontId="8" fillId="14" borderId="1" xfId="6" applyNumberFormat="1" applyFont="1" applyFill="1" applyBorder="1" applyAlignment="1">
      <alignment horizontal="left" vertical="center" wrapText="1"/>
    </xf>
    <xf numFmtId="1" fontId="6" fillId="24" borderId="1" xfId="6" applyNumberFormat="1" applyFont="1" applyFill="1" applyBorder="1" applyAlignment="1">
      <alignment horizontal="left" vertical="center" wrapText="1"/>
    </xf>
    <xf numFmtId="1" fontId="8" fillId="16" borderId="1" xfId="6" applyNumberFormat="1" applyFont="1" applyFill="1" applyBorder="1" applyAlignment="1">
      <alignment horizontal="left" vertical="center" wrapText="1"/>
    </xf>
    <xf numFmtId="1" fontId="8" fillId="30" borderId="1" xfId="6" applyNumberFormat="1" applyFont="1" applyFill="1" applyBorder="1" applyAlignment="1">
      <alignment horizontal="left" vertical="center" wrapText="1"/>
    </xf>
    <xf numFmtId="1" fontId="43" fillId="32" borderId="1" xfId="0" applyNumberFormat="1" applyFont="1" applyFill="1" applyBorder="1" applyAlignment="1">
      <alignment horizontal="left" vertical="center" wrapText="1"/>
    </xf>
    <xf numFmtId="164" fontId="15" fillId="32" borderId="1" xfId="0" applyNumberFormat="1" applyFont="1" applyFill="1" applyBorder="1" applyAlignment="1">
      <alignment horizontal="center" vertical="center"/>
    </xf>
    <xf numFmtId="1" fontId="8" fillId="32" borderId="1" xfId="6" applyNumberFormat="1" applyFont="1" applyFill="1" applyBorder="1" applyAlignment="1">
      <alignment horizontal="left" vertical="center" wrapText="1"/>
    </xf>
    <xf numFmtId="1" fontId="8" fillId="9" borderId="1" xfId="6" applyNumberFormat="1" applyFont="1" applyFill="1" applyBorder="1" applyAlignment="1">
      <alignment horizontal="left" vertical="center" wrapText="1"/>
    </xf>
    <xf numFmtId="1" fontId="8" fillId="3" borderId="6" xfId="6" applyNumberFormat="1" applyFont="1" applyFill="1" applyBorder="1" applyAlignment="1">
      <alignment horizontal="left" vertical="center" wrapText="1"/>
    </xf>
    <xf numFmtId="1" fontId="38" fillId="3" borderId="1" xfId="6" applyNumberFormat="1" applyFont="1" applyFill="1" applyBorder="1" applyAlignment="1">
      <alignment horizontal="left" vertical="center" wrapText="1"/>
    </xf>
    <xf numFmtId="0" fontId="38" fillId="3" borderId="0" xfId="6" applyFont="1" applyFill="1" applyAlignment="1">
      <alignment horizontal="left" vertical="distributed"/>
    </xf>
    <xf numFmtId="0" fontId="38" fillId="3" borderId="1" xfId="6" applyFont="1" applyFill="1" applyBorder="1" applyAlignment="1">
      <alignment horizontal="left" vertical="distributed"/>
    </xf>
    <xf numFmtId="0" fontId="16" fillId="11" borderId="3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8" fillId="2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6" fillId="31" borderId="1" xfId="0" applyFont="1" applyFill="1" applyBorder="1" applyAlignment="1"/>
    <xf numFmtId="0" fontId="7" fillId="33" borderId="1" xfId="0" applyFont="1" applyFill="1" applyBorder="1" applyAlignment="1">
      <alignment horizontal="center" vertical="center" wrapText="1"/>
    </xf>
    <xf numFmtId="0" fontId="8" fillId="33" borderId="1" xfId="0" applyFont="1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6" fillId="33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37" fillId="0" borderId="27" xfId="4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7" fillId="24" borderId="3" xfId="0" applyFont="1" applyFill="1" applyBorder="1" applyAlignment="1">
      <alignment horizontal="center" vertical="center" wrapText="1"/>
    </xf>
    <xf numFmtId="0" fontId="17" fillId="24" borderId="5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8" borderId="5" xfId="0" applyFont="1" applyFill="1" applyBorder="1" applyAlignment="1">
      <alignment horizontal="center" vertical="center" wrapText="1"/>
    </xf>
    <xf numFmtId="0" fontId="0" fillId="27" borderId="3" xfId="0" applyFill="1" applyBorder="1" applyAlignment="1">
      <alignment horizontal="center"/>
    </xf>
    <xf numFmtId="0" fontId="0" fillId="27" borderId="5" xfId="0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5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5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64" fontId="15" fillId="24" borderId="7" xfId="0" applyNumberFormat="1" applyFont="1" applyFill="1" applyBorder="1" applyAlignment="1">
      <alignment horizontal="center" vertical="center"/>
    </xf>
    <xf numFmtId="164" fontId="15" fillId="24" borderId="8" xfId="0" applyNumberFormat="1" applyFont="1" applyFill="1" applyBorder="1" applyAlignment="1">
      <alignment horizontal="center" vertical="center"/>
    </xf>
    <xf numFmtId="164" fontId="15" fillId="24" borderId="6" xfId="0" applyNumberFormat="1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/>
    </xf>
    <xf numFmtId="0" fontId="17" fillId="8" borderId="5" xfId="0" applyFont="1" applyFill="1" applyBorder="1" applyAlignment="1">
      <alignment horizontal="center"/>
    </xf>
    <xf numFmtId="0" fontId="17" fillId="8" borderId="3" xfId="0" applyFont="1" applyFill="1" applyBorder="1" applyAlignment="1">
      <alignment horizontal="center" vertical="center" wrapText="1"/>
    </xf>
    <xf numFmtId="0" fontId="17" fillId="8" borderId="5" xfId="0" applyFont="1" applyFill="1" applyBorder="1" applyAlignment="1">
      <alignment horizontal="center" vertical="center" wrapText="1"/>
    </xf>
    <xf numFmtId="0" fontId="17" fillId="32" borderId="3" xfId="0" applyFont="1" applyFill="1" applyBorder="1" applyAlignment="1">
      <alignment horizontal="center" vertical="center" wrapText="1"/>
    </xf>
    <xf numFmtId="0" fontId="17" fillId="32" borderId="5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164" fontId="15" fillId="12" borderId="1" xfId="0" applyNumberFormat="1" applyFont="1" applyFill="1" applyBorder="1" applyAlignment="1">
      <alignment horizontal="center" vertical="center"/>
    </xf>
    <xf numFmtId="164" fontId="15" fillId="11" borderId="1" xfId="0" applyNumberFormat="1" applyFont="1" applyFill="1" applyBorder="1" applyAlignment="1">
      <alignment horizontal="center" vertical="center"/>
    </xf>
    <xf numFmtId="164" fontId="15" fillId="12" borderId="7" xfId="0" applyNumberFormat="1" applyFont="1" applyFill="1" applyBorder="1" applyAlignment="1">
      <alignment horizontal="center" vertical="center"/>
    </xf>
    <xf numFmtId="164" fontId="15" fillId="12" borderId="8" xfId="0" applyNumberFormat="1" applyFont="1" applyFill="1" applyBorder="1" applyAlignment="1">
      <alignment horizontal="center" vertical="center"/>
    </xf>
    <xf numFmtId="164" fontId="15" fillId="12" borderId="6" xfId="0" applyNumberFormat="1" applyFont="1" applyFill="1" applyBorder="1" applyAlignment="1">
      <alignment horizontal="center" vertical="center"/>
    </xf>
    <xf numFmtId="164" fontId="15" fillId="11" borderId="7" xfId="0" applyNumberFormat="1" applyFont="1" applyFill="1" applyBorder="1" applyAlignment="1">
      <alignment horizontal="center" vertical="center"/>
    </xf>
    <xf numFmtId="164" fontId="15" fillId="11" borderId="8" xfId="0" applyNumberFormat="1" applyFont="1" applyFill="1" applyBorder="1" applyAlignment="1">
      <alignment horizontal="center" vertical="center"/>
    </xf>
    <xf numFmtId="164" fontId="15" fillId="11" borderId="6" xfId="0" applyNumberFormat="1" applyFont="1" applyFill="1" applyBorder="1" applyAlignment="1">
      <alignment horizontal="center" vertical="center"/>
    </xf>
    <xf numFmtId="0" fontId="11" fillId="32" borderId="3" xfId="0" applyFont="1" applyFill="1" applyBorder="1" applyAlignment="1">
      <alignment horizontal="center" vertical="center" wrapText="1"/>
    </xf>
    <xf numFmtId="0" fontId="11" fillId="32" borderId="5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5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/>
    </xf>
    <xf numFmtId="0" fontId="16" fillId="14" borderId="1" xfId="0" applyFont="1" applyFill="1" applyBorder="1" applyAlignment="1">
      <alignment horizontal="center" wrapText="1"/>
    </xf>
    <xf numFmtId="0" fontId="16" fillId="8" borderId="1" xfId="0" applyFont="1" applyFill="1" applyBorder="1" applyAlignment="1">
      <alignment horizontal="center" wrapText="1"/>
    </xf>
    <xf numFmtId="0" fontId="0" fillId="16" borderId="1" xfId="0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15" fillId="31" borderId="1" xfId="0" applyNumberFormat="1" applyFont="1" applyFill="1" applyBorder="1" applyAlignment="1">
      <alignment horizontal="center" vertical="center"/>
    </xf>
    <xf numFmtId="0" fontId="39" fillId="29" borderId="12" xfId="10" applyFont="1" applyFill="1" applyBorder="1" applyAlignment="1">
      <alignment horizontal="center" vertical="center"/>
    </xf>
    <xf numFmtId="0" fontId="39" fillId="29" borderId="44" xfId="10" applyFont="1" applyFill="1" applyBorder="1" applyAlignment="1">
      <alignment horizontal="center" vertical="center"/>
    </xf>
    <xf numFmtId="0" fontId="39" fillId="29" borderId="38" xfId="10" applyFont="1" applyFill="1" applyBorder="1" applyAlignment="1">
      <alignment horizontal="center" vertical="center"/>
    </xf>
    <xf numFmtId="0" fontId="34" fillId="20" borderId="22" xfId="4" applyFont="1" applyFill="1" applyBorder="1" applyAlignment="1">
      <alignment horizontal="center" vertical="center" wrapText="1"/>
    </xf>
    <xf numFmtId="0" fontId="34" fillId="20" borderId="23" xfId="4" applyFont="1" applyFill="1" applyBorder="1" applyAlignment="1">
      <alignment horizontal="center" vertical="center" wrapText="1"/>
    </xf>
    <xf numFmtId="0" fontId="34" fillId="20" borderId="15" xfId="4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wrapText="1"/>
    </xf>
    <xf numFmtId="0" fontId="30" fillId="0" borderId="0" xfId="3" applyFont="1" applyFill="1" applyBorder="1" applyAlignment="1">
      <alignment horizontal="center" vertical="top"/>
    </xf>
    <xf numFmtId="0" fontId="32" fillId="0" borderId="0" xfId="3" applyFont="1" applyFill="1" applyAlignment="1">
      <alignment horizontal="center" vertical="center"/>
    </xf>
    <xf numFmtId="0" fontId="33" fillId="2" borderId="0" xfId="3" applyFont="1" applyFill="1" applyBorder="1" applyAlignment="1">
      <alignment horizontal="center" vertical="center" wrapText="1"/>
    </xf>
    <xf numFmtId="0" fontId="34" fillId="2" borderId="20" xfId="4" applyFont="1" applyFill="1" applyBorder="1" applyAlignment="1">
      <alignment horizontal="center" vertical="center" wrapText="1"/>
    </xf>
    <xf numFmtId="0" fontId="34" fillId="2" borderId="21" xfId="4" applyFont="1" applyFill="1" applyBorder="1" applyAlignment="1">
      <alignment horizontal="center" vertical="center" wrapText="1"/>
    </xf>
    <xf numFmtId="0" fontId="34" fillId="2" borderId="43" xfId="4" applyFont="1" applyFill="1" applyBorder="1" applyAlignment="1">
      <alignment horizontal="center" vertical="center" wrapText="1"/>
    </xf>
    <xf numFmtId="0" fontId="38" fillId="2" borderId="0" xfId="9" applyFont="1" applyFill="1" applyBorder="1" applyAlignment="1">
      <alignment horizontal="left" vertical="center" wrapText="1"/>
    </xf>
    <xf numFmtId="0" fontId="39" fillId="0" borderId="3" xfId="10" applyFont="1" applyFill="1" applyBorder="1" applyAlignment="1">
      <alignment horizontal="center" vertical="center" wrapText="1"/>
    </xf>
    <xf numFmtId="0" fontId="39" fillId="0" borderId="4" xfId="10" applyFont="1" applyFill="1" applyBorder="1" applyAlignment="1">
      <alignment horizontal="center" vertical="center" wrapText="1"/>
    </xf>
    <xf numFmtId="0" fontId="39" fillId="0" borderId="5" xfId="10" applyFont="1" applyFill="1" applyBorder="1" applyAlignment="1">
      <alignment horizontal="center" vertical="center" wrapText="1"/>
    </xf>
    <xf numFmtId="0" fontId="9" fillId="22" borderId="17" xfId="0" applyFont="1" applyFill="1" applyBorder="1" applyAlignment="1">
      <alignment horizontal="center" vertical="center" wrapText="1"/>
    </xf>
    <xf numFmtId="0" fontId="9" fillId="22" borderId="18" xfId="0" applyFont="1" applyFill="1" applyBorder="1" applyAlignment="1">
      <alignment horizontal="center" vertical="center" wrapText="1"/>
    </xf>
    <xf numFmtId="0" fontId="9" fillId="22" borderId="24" xfId="0" applyFont="1" applyFill="1" applyBorder="1" applyAlignment="1">
      <alignment horizontal="center" vertical="center" wrapText="1"/>
    </xf>
    <xf numFmtId="0" fontId="34" fillId="22" borderId="18" xfId="0" applyFont="1" applyFill="1" applyBorder="1" applyAlignment="1">
      <alignment horizontal="center" vertical="center" wrapText="1"/>
    </xf>
    <xf numFmtId="0" fontId="34" fillId="22" borderId="24" xfId="0" applyFont="1" applyFill="1" applyBorder="1" applyAlignment="1">
      <alignment horizontal="center" vertical="center" wrapText="1"/>
    </xf>
    <xf numFmtId="0" fontId="38" fillId="0" borderId="0" xfId="14" applyFont="1" applyAlignment="1">
      <alignment horizontal="left"/>
    </xf>
    <xf numFmtId="0" fontId="9" fillId="22" borderId="25" xfId="0" applyFont="1" applyFill="1" applyBorder="1" applyAlignment="1">
      <alignment horizontal="center" vertical="center" wrapText="1"/>
    </xf>
    <xf numFmtId="0" fontId="9" fillId="22" borderId="0" xfId="0" applyFont="1" applyFill="1" applyBorder="1" applyAlignment="1">
      <alignment horizontal="center" vertical="center" wrapText="1"/>
    </xf>
    <xf numFmtId="0" fontId="9" fillId="22" borderId="41" xfId="0" applyFont="1" applyFill="1" applyBorder="1" applyAlignment="1">
      <alignment horizontal="center" vertical="center" wrapText="1"/>
    </xf>
    <xf numFmtId="0" fontId="39" fillId="0" borderId="3" xfId="10" applyFont="1" applyFill="1" applyBorder="1" applyAlignment="1">
      <alignment horizontal="center" vertical="center"/>
    </xf>
    <xf numFmtId="0" fontId="39" fillId="0" borderId="4" xfId="10" applyFont="1" applyFill="1" applyBorder="1" applyAlignment="1">
      <alignment horizontal="center" vertical="center"/>
    </xf>
    <xf numFmtId="0" fontId="39" fillId="0" borderId="5" xfId="10" applyFont="1" applyFill="1" applyBorder="1" applyAlignment="1">
      <alignment horizontal="center" vertical="center"/>
    </xf>
    <xf numFmtId="0" fontId="32" fillId="0" borderId="14" xfId="4" applyFont="1" applyFill="1" applyBorder="1" applyAlignment="1">
      <alignment horizontal="center" vertical="center" wrapText="1"/>
    </xf>
    <xf numFmtId="0" fontId="32" fillId="0" borderId="32" xfId="4" applyFont="1" applyFill="1" applyBorder="1" applyAlignment="1">
      <alignment horizontal="center" vertical="center" wrapText="1"/>
    </xf>
    <xf numFmtId="0" fontId="32" fillId="0" borderId="33" xfId="4" applyFont="1" applyFill="1" applyBorder="1" applyAlignment="1">
      <alignment horizontal="center" vertical="center" wrapText="1"/>
    </xf>
    <xf numFmtId="0" fontId="40" fillId="0" borderId="34" xfId="12" applyFont="1" applyFill="1" applyBorder="1" applyAlignment="1">
      <alignment horizontal="right" vertical="center" wrapText="1"/>
    </xf>
    <xf numFmtId="0" fontId="40" fillId="0" borderId="35" xfId="12" applyFont="1" applyFill="1" applyBorder="1" applyAlignment="1">
      <alignment horizontal="right" vertical="center" wrapText="1"/>
    </xf>
    <xf numFmtId="0" fontId="40" fillId="0" borderId="36" xfId="12" applyFont="1" applyFill="1" applyBorder="1" applyAlignment="1">
      <alignment horizontal="right" vertical="center" wrapText="1"/>
    </xf>
    <xf numFmtId="2" fontId="37" fillId="0" borderId="34" xfId="8" applyNumberFormat="1" applyFont="1" applyFill="1" applyBorder="1" applyAlignment="1">
      <alignment horizontal="right" vertical="center" wrapText="1"/>
    </xf>
    <xf numFmtId="2" fontId="37" fillId="0" borderId="35" xfId="8" applyNumberFormat="1" applyFont="1" applyFill="1" applyBorder="1" applyAlignment="1">
      <alignment horizontal="right" vertical="center" wrapText="1"/>
    </xf>
    <xf numFmtId="2" fontId="37" fillId="0" borderId="36" xfId="8" applyNumberFormat="1" applyFont="1" applyFill="1" applyBorder="1" applyAlignment="1">
      <alignment horizontal="right" vertical="center" wrapText="1"/>
    </xf>
    <xf numFmtId="0" fontId="38" fillId="0" borderId="34" xfId="12" applyFont="1" applyFill="1" applyBorder="1" applyAlignment="1">
      <alignment horizontal="right" vertical="center" wrapText="1"/>
    </xf>
    <xf numFmtId="0" fontId="38" fillId="0" borderId="35" xfId="12" applyFont="1" applyFill="1" applyBorder="1" applyAlignment="1">
      <alignment horizontal="right" vertical="center" wrapText="1"/>
    </xf>
    <xf numFmtId="0" fontId="38" fillId="0" borderId="36" xfId="12" applyFont="1" applyFill="1" applyBorder="1" applyAlignment="1">
      <alignment horizontal="right" vertical="center" wrapText="1"/>
    </xf>
    <xf numFmtId="0" fontId="31" fillId="0" borderId="0" xfId="13" applyFont="1" applyAlignment="1">
      <alignment horizontal="left" wrapText="1"/>
    </xf>
    <xf numFmtId="0" fontId="31" fillId="0" borderId="0" xfId="13" applyFont="1" applyBorder="1" applyAlignment="1">
      <alignment horizontal="left" wrapText="1"/>
    </xf>
    <xf numFmtId="0" fontId="32" fillId="0" borderId="28" xfId="4" applyFont="1" applyFill="1" applyBorder="1" applyAlignment="1">
      <alignment horizontal="center" vertical="center" wrapText="1"/>
    </xf>
    <xf numFmtId="0" fontId="32" fillId="0" borderId="29" xfId="4" applyFont="1" applyFill="1" applyBorder="1" applyAlignment="1">
      <alignment horizontal="center" vertical="center" wrapText="1"/>
    </xf>
    <xf numFmtId="4" fontId="31" fillId="2" borderId="0" xfId="0" applyNumberFormat="1" applyFont="1" applyFill="1" applyBorder="1" applyAlignment="1">
      <alignment horizontal="left" vertical="center" wrapText="1"/>
    </xf>
    <xf numFmtId="0" fontId="9" fillId="22" borderId="31" xfId="0" applyFont="1" applyFill="1" applyBorder="1" applyAlignment="1">
      <alignment horizontal="center" vertical="center" wrapText="1"/>
    </xf>
  </cellXfs>
  <cellStyles count="16">
    <cellStyle name="Денежный 2" xfId="15"/>
    <cellStyle name="Обычный" xfId="0" builtinId="0"/>
    <cellStyle name="Обычный 13" xfId="5"/>
    <cellStyle name="Обычный 2 2 2" xfId="6"/>
    <cellStyle name="Обычный 3 2 2 2 2 2 3 2 2 2 2" xfId="8"/>
    <cellStyle name="Обычный 3 2 2 2 2 2 3 2 2 2 3" xfId="7"/>
    <cellStyle name="Обычный 3 2 2 2 2 2 3 2 5 2" xfId="11"/>
    <cellStyle name="Обычный 3 2 2 2 2 2 3 2 8" xfId="4"/>
    <cellStyle name="Обычный 3 2 2 2 2 2 3 3 2" xfId="9"/>
    <cellStyle name="Обычный 3 2 2 2 2 2 3 3 3" xfId="3"/>
    <cellStyle name="Обычный 3 4 2 3 4" xfId="14"/>
    <cellStyle name="Обычный 4 2" xfId="12"/>
    <cellStyle name="Обычный 4 5" xfId="10"/>
    <cellStyle name="Обычный 7 2" xfId="1"/>
    <cellStyle name="Обычный 8" xfId="2"/>
    <cellStyle name="Обычный 8 3 4" xfId="13"/>
  </cellStyles>
  <dxfs count="0"/>
  <tableStyles count="0" defaultTableStyle="TableStyleMedium2" defaultPivotStyle="PivotStyleMedium9"/>
  <colors>
    <mruColors>
      <color rgb="FFFFFF99"/>
      <color rgb="FFCCFFFF"/>
      <color rgb="FFFFFF66"/>
      <color rgb="FF99FF99"/>
      <color rgb="FFCCCCFF"/>
      <color rgb="FF00FFFF"/>
      <color rgb="FFFFB343"/>
      <color rgb="FF66FF66"/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123"/>
  <sheetViews>
    <sheetView view="pageBreakPreview" zoomScale="87" zoomScaleNormal="118" zoomScaleSheetLayoutView="87" workbookViewId="0">
      <pane ySplit="3" topLeftCell="A85" activePane="bottomLeft" state="frozen"/>
      <selection pane="bottomLeft" activeCell="N23" sqref="N23"/>
    </sheetView>
  </sheetViews>
  <sheetFormatPr defaultColWidth="8.85546875" defaultRowHeight="15" x14ac:dyDescent="0.25"/>
  <cols>
    <col min="1" max="1" width="6.85546875" customWidth="1"/>
    <col min="2" max="2" width="79.85546875" bestFit="1" customWidth="1"/>
    <col min="3" max="3" width="12.7109375" style="4" customWidth="1"/>
    <col min="4" max="4" width="16.85546875" style="4" customWidth="1"/>
    <col min="5" max="5" width="8.28515625" customWidth="1"/>
    <col min="6" max="6" width="9.7109375" customWidth="1"/>
    <col min="8" max="16" width="7.7109375" customWidth="1"/>
    <col min="17" max="31" width="8.28515625" customWidth="1"/>
  </cols>
  <sheetData>
    <row r="1" spans="1:37" ht="15.75" x14ac:dyDescent="0.25">
      <c r="A1" s="374" t="s">
        <v>120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</row>
    <row r="2" spans="1:37" ht="16.5" thickBot="1" x14ac:dyDescent="0.3">
      <c r="A2" s="375" t="s">
        <v>119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8"/>
      <c r="AH2" s="6"/>
      <c r="AI2" s="6"/>
      <c r="AJ2" s="6"/>
      <c r="AK2" s="6"/>
    </row>
    <row r="3" spans="1:37" ht="30" customHeight="1" thickBot="1" x14ac:dyDescent="0.3">
      <c r="A3" s="7" t="s">
        <v>19</v>
      </c>
      <c r="B3" s="7" t="s">
        <v>0</v>
      </c>
      <c r="C3" s="7" t="s">
        <v>22</v>
      </c>
      <c r="D3" s="7" t="s">
        <v>85</v>
      </c>
      <c r="E3" s="7" t="s">
        <v>1</v>
      </c>
      <c r="F3" s="7" t="s">
        <v>25</v>
      </c>
      <c r="G3" s="11" t="s">
        <v>23</v>
      </c>
      <c r="H3" s="9" t="s">
        <v>2</v>
      </c>
      <c r="I3" s="9" t="s">
        <v>3</v>
      </c>
      <c r="J3" s="9" t="s">
        <v>4</v>
      </c>
      <c r="K3" s="9" t="s">
        <v>5</v>
      </c>
      <c r="L3" s="9" t="s">
        <v>6</v>
      </c>
      <c r="M3" s="9" t="s">
        <v>7</v>
      </c>
      <c r="N3" s="9" t="s">
        <v>8</v>
      </c>
      <c r="O3" s="9" t="s">
        <v>9</v>
      </c>
      <c r="P3" s="9" t="s">
        <v>10</v>
      </c>
      <c r="Q3" s="9" t="s">
        <v>11</v>
      </c>
      <c r="R3" s="9" t="s">
        <v>12</v>
      </c>
      <c r="S3" s="9" t="s">
        <v>13</v>
      </c>
      <c r="T3" s="9" t="s">
        <v>14</v>
      </c>
      <c r="U3" s="9" t="s">
        <v>15</v>
      </c>
      <c r="V3" s="9" t="s">
        <v>16</v>
      </c>
      <c r="W3" s="9" t="s">
        <v>17</v>
      </c>
      <c r="X3" s="9" t="s">
        <v>26</v>
      </c>
      <c r="Y3" s="9" t="s">
        <v>27</v>
      </c>
      <c r="Z3" s="9" t="s">
        <v>28</v>
      </c>
      <c r="AA3" s="9" t="s">
        <v>121</v>
      </c>
      <c r="AB3" s="9" t="s">
        <v>122</v>
      </c>
      <c r="AC3" s="9" t="s">
        <v>123</v>
      </c>
      <c r="AD3" s="9" t="s">
        <v>124</v>
      </c>
      <c r="AE3" s="9" t="s">
        <v>125</v>
      </c>
      <c r="AF3" s="9" t="s">
        <v>126</v>
      </c>
      <c r="AG3" s="161"/>
    </row>
    <row r="4" spans="1:37" ht="15.75" customHeight="1" x14ac:dyDescent="0.25">
      <c r="A4" s="376" t="s">
        <v>29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8"/>
    </row>
    <row r="5" spans="1:37" ht="15.75" customHeight="1" x14ac:dyDescent="0.25">
      <c r="A5" s="371" t="s">
        <v>50</v>
      </c>
      <c r="B5" s="372"/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3"/>
    </row>
    <row r="6" spans="1:37" ht="30" x14ac:dyDescent="0.25">
      <c r="A6" s="60">
        <v>1</v>
      </c>
      <c r="B6" s="354" t="s">
        <v>209</v>
      </c>
      <c r="C6" s="109" t="s">
        <v>21</v>
      </c>
      <c r="D6" s="109"/>
      <c r="E6" s="60" t="s">
        <v>21</v>
      </c>
      <c r="F6" s="5">
        <v>2</v>
      </c>
      <c r="G6" s="12">
        <v>2</v>
      </c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157"/>
      <c r="AA6" s="157"/>
      <c r="AB6" s="157"/>
      <c r="AC6" s="157"/>
      <c r="AD6" s="60"/>
      <c r="AE6" s="157"/>
      <c r="AF6" s="60"/>
      <c r="AG6" s="4"/>
      <c r="AH6" s="4"/>
      <c r="AI6" s="4"/>
      <c r="AJ6" s="4"/>
    </row>
    <row r="7" spans="1:37" ht="30" x14ac:dyDescent="0.25">
      <c r="A7" s="60">
        <v>2</v>
      </c>
      <c r="B7" s="354" t="s">
        <v>210</v>
      </c>
      <c r="C7" s="109" t="s">
        <v>21</v>
      </c>
      <c r="D7" s="109"/>
      <c r="E7" s="60" t="s">
        <v>21</v>
      </c>
      <c r="F7" s="5">
        <v>2</v>
      </c>
      <c r="G7" s="12">
        <v>1</v>
      </c>
      <c r="H7" s="163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157"/>
      <c r="AA7" s="157"/>
      <c r="AB7" s="157"/>
      <c r="AC7" s="157"/>
      <c r="AD7" s="60"/>
      <c r="AE7" s="157"/>
      <c r="AF7" s="60">
        <v>1</v>
      </c>
    </row>
    <row r="8" spans="1:37" ht="30" x14ac:dyDescent="0.25">
      <c r="A8" s="282">
        <v>3</v>
      </c>
      <c r="B8" s="341" t="s">
        <v>211</v>
      </c>
      <c r="C8" s="109" t="s">
        <v>21</v>
      </c>
      <c r="D8" s="109"/>
      <c r="E8" s="60" t="s">
        <v>21</v>
      </c>
      <c r="F8" s="5">
        <f t="shared" ref="F8:F49" si="0">SUM(G8:AF8)</f>
        <v>1</v>
      </c>
      <c r="G8" s="12">
        <v>1</v>
      </c>
      <c r="H8" s="163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157"/>
      <c r="AA8" s="157"/>
      <c r="AB8" s="157"/>
      <c r="AC8" s="157"/>
      <c r="AD8" s="60"/>
      <c r="AE8" s="157"/>
      <c r="AF8" s="60"/>
    </row>
    <row r="9" spans="1:37" ht="30.75" customHeight="1" x14ac:dyDescent="0.25">
      <c r="A9" s="282">
        <v>4</v>
      </c>
      <c r="B9" s="341" t="s">
        <v>212</v>
      </c>
      <c r="C9" s="109" t="s">
        <v>21</v>
      </c>
      <c r="D9" s="367"/>
      <c r="E9" s="88" t="s">
        <v>18</v>
      </c>
      <c r="F9" s="5">
        <f t="shared" si="0"/>
        <v>0</v>
      </c>
      <c r="G9" s="12"/>
      <c r="H9" s="163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157"/>
      <c r="AA9" s="157"/>
      <c r="AB9" s="157"/>
      <c r="AC9" s="157"/>
      <c r="AD9" s="88"/>
      <c r="AE9" s="157"/>
      <c r="AF9" s="88"/>
    </row>
    <row r="10" spans="1:37" ht="15.75" x14ac:dyDescent="0.25">
      <c r="A10" s="282">
        <v>5</v>
      </c>
      <c r="B10" s="355" t="s">
        <v>213</v>
      </c>
      <c r="C10" s="109" t="s">
        <v>21</v>
      </c>
      <c r="D10" s="109"/>
      <c r="E10" s="60" t="s">
        <v>21</v>
      </c>
      <c r="F10" s="5">
        <f t="shared" si="0"/>
        <v>1</v>
      </c>
      <c r="G10" s="12">
        <v>1</v>
      </c>
      <c r="H10" s="163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157"/>
      <c r="AA10" s="157"/>
      <c r="AB10" s="157"/>
      <c r="AC10" s="157"/>
      <c r="AD10" s="60"/>
      <c r="AE10" s="157"/>
      <c r="AF10" s="60"/>
    </row>
    <row r="11" spans="1:37" ht="15.75" x14ac:dyDescent="0.25">
      <c r="A11" s="282">
        <v>6</v>
      </c>
      <c r="B11" s="355" t="s">
        <v>214</v>
      </c>
      <c r="C11" s="109" t="s">
        <v>21</v>
      </c>
      <c r="D11" s="1"/>
      <c r="E11" s="282" t="s">
        <v>21</v>
      </c>
      <c r="F11" s="5">
        <f t="shared" si="0"/>
        <v>184</v>
      </c>
      <c r="G11" s="12">
        <v>67</v>
      </c>
      <c r="H11" s="163"/>
      <c r="I11" s="16">
        <v>5</v>
      </c>
      <c r="J11" s="16">
        <v>5</v>
      </c>
      <c r="K11" s="16">
        <v>5</v>
      </c>
      <c r="L11" s="16">
        <v>5</v>
      </c>
      <c r="M11" s="16">
        <v>5</v>
      </c>
      <c r="N11" s="16">
        <v>5</v>
      </c>
      <c r="O11" s="16">
        <v>5</v>
      </c>
      <c r="P11" s="16">
        <v>5</v>
      </c>
      <c r="Q11" s="16">
        <v>5</v>
      </c>
      <c r="R11" s="16">
        <v>5</v>
      </c>
      <c r="S11" s="16">
        <v>5</v>
      </c>
      <c r="T11" s="16">
        <v>5</v>
      </c>
      <c r="U11" s="16">
        <v>5</v>
      </c>
      <c r="V11" s="16">
        <v>5</v>
      </c>
      <c r="W11" s="16">
        <v>5</v>
      </c>
      <c r="X11" s="16">
        <v>5</v>
      </c>
      <c r="Y11" s="16">
        <v>5</v>
      </c>
      <c r="Z11" s="16">
        <v>5</v>
      </c>
      <c r="AA11" s="16">
        <v>5</v>
      </c>
      <c r="AB11" s="16">
        <v>5</v>
      </c>
      <c r="AC11" s="16">
        <v>5</v>
      </c>
      <c r="AD11" s="16">
        <v>5</v>
      </c>
      <c r="AE11" s="16">
        <v>5</v>
      </c>
      <c r="AF11" s="16">
        <v>2</v>
      </c>
    </row>
    <row r="12" spans="1:37" ht="31.5" x14ac:dyDescent="0.25">
      <c r="A12" s="282">
        <v>7</v>
      </c>
      <c r="B12" s="355" t="s">
        <v>215</v>
      </c>
      <c r="C12" s="109" t="s">
        <v>21</v>
      </c>
      <c r="D12" s="1"/>
      <c r="E12" s="282" t="s">
        <v>21</v>
      </c>
      <c r="F12" s="5">
        <f t="shared" si="0"/>
        <v>230</v>
      </c>
      <c r="G12" s="12"/>
      <c r="H12" s="163"/>
      <c r="I12" s="16">
        <v>10</v>
      </c>
      <c r="J12" s="16">
        <v>10</v>
      </c>
      <c r="K12" s="16">
        <v>10</v>
      </c>
      <c r="L12" s="16">
        <v>10</v>
      </c>
      <c r="M12" s="16">
        <v>10</v>
      </c>
      <c r="N12" s="16">
        <v>10</v>
      </c>
      <c r="O12" s="16">
        <v>10</v>
      </c>
      <c r="P12" s="16">
        <v>10</v>
      </c>
      <c r="Q12" s="16">
        <v>10</v>
      </c>
      <c r="R12" s="16">
        <v>10</v>
      </c>
      <c r="S12" s="16">
        <v>10</v>
      </c>
      <c r="T12" s="16">
        <v>10</v>
      </c>
      <c r="U12" s="16">
        <v>10</v>
      </c>
      <c r="V12" s="16">
        <v>10</v>
      </c>
      <c r="W12" s="16">
        <v>10</v>
      </c>
      <c r="X12" s="16">
        <v>10</v>
      </c>
      <c r="Y12" s="16">
        <v>10</v>
      </c>
      <c r="Z12" s="16">
        <v>10</v>
      </c>
      <c r="AA12" s="16">
        <v>10</v>
      </c>
      <c r="AB12" s="16">
        <v>10</v>
      </c>
      <c r="AC12" s="16">
        <v>10</v>
      </c>
      <c r="AD12" s="16">
        <v>10</v>
      </c>
      <c r="AE12" s="16">
        <v>10</v>
      </c>
      <c r="AF12" s="16"/>
    </row>
    <row r="13" spans="1:37" ht="31.5" x14ac:dyDescent="0.25">
      <c r="A13" s="282">
        <v>8</v>
      </c>
      <c r="B13" s="355" t="s">
        <v>216</v>
      </c>
      <c r="C13" s="109" t="s">
        <v>21</v>
      </c>
      <c r="D13" s="109"/>
      <c r="E13" s="282" t="s">
        <v>21</v>
      </c>
      <c r="F13" s="5">
        <f t="shared" si="0"/>
        <v>30</v>
      </c>
      <c r="G13" s="12">
        <v>6</v>
      </c>
      <c r="H13" s="163"/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6">
        <v>1</v>
      </c>
      <c r="AF13" s="60">
        <v>1</v>
      </c>
    </row>
    <row r="14" spans="1:37" ht="15.75" x14ac:dyDescent="0.25">
      <c r="A14" s="282">
        <v>9</v>
      </c>
      <c r="B14" s="355" t="s">
        <v>217</v>
      </c>
      <c r="C14" s="109" t="s">
        <v>21</v>
      </c>
      <c r="D14" s="109"/>
      <c r="E14" s="282" t="s">
        <v>21</v>
      </c>
      <c r="F14" s="5">
        <f t="shared" si="0"/>
        <v>30</v>
      </c>
      <c r="G14" s="12">
        <v>6</v>
      </c>
      <c r="H14" s="163"/>
      <c r="I14" s="16">
        <v>1</v>
      </c>
      <c r="J14" s="16">
        <v>1</v>
      </c>
      <c r="K14" s="16">
        <v>1</v>
      </c>
      <c r="L14" s="16">
        <v>1</v>
      </c>
      <c r="M14" s="16">
        <v>1</v>
      </c>
      <c r="N14" s="16">
        <v>1</v>
      </c>
      <c r="O14" s="16">
        <v>1</v>
      </c>
      <c r="P14" s="16">
        <v>1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>
        <v>1</v>
      </c>
      <c r="AE14" s="16">
        <v>1</v>
      </c>
      <c r="AF14" s="16">
        <v>1</v>
      </c>
    </row>
    <row r="15" spans="1:37" ht="15.75" x14ac:dyDescent="0.25">
      <c r="A15" s="282">
        <v>10</v>
      </c>
      <c r="B15" s="355" t="s">
        <v>218</v>
      </c>
      <c r="C15" s="109" t="s">
        <v>21</v>
      </c>
      <c r="D15" s="109"/>
      <c r="E15" s="282" t="s">
        <v>21</v>
      </c>
      <c r="F15" s="5">
        <f t="shared" si="0"/>
        <v>23</v>
      </c>
      <c r="G15" s="12"/>
      <c r="H15" s="163"/>
      <c r="I15" s="163">
        <v>1</v>
      </c>
      <c r="J15" s="163">
        <v>1</v>
      </c>
      <c r="K15" s="163">
        <v>1</v>
      </c>
      <c r="L15" s="163">
        <v>1</v>
      </c>
      <c r="M15" s="163">
        <v>1</v>
      </c>
      <c r="N15" s="163">
        <v>1</v>
      </c>
      <c r="O15" s="163">
        <v>1</v>
      </c>
      <c r="P15" s="163">
        <v>1</v>
      </c>
      <c r="Q15" s="163">
        <v>1</v>
      </c>
      <c r="R15" s="163">
        <v>1</v>
      </c>
      <c r="S15" s="163">
        <v>1</v>
      </c>
      <c r="T15" s="163">
        <v>1</v>
      </c>
      <c r="U15" s="163">
        <v>1</v>
      </c>
      <c r="V15" s="163">
        <v>1</v>
      </c>
      <c r="W15" s="163">
        <v>1</v>
      </c>
      <c r="X15" s="163">
        <v>1</v>
      </c>
      <c r="Y15" s="163">
        <v>1</v>
      </c>
      <c r="Z15" s="163">
        <v>1</v>
      </c>
      <c r="AA15" s="163">
        <v>1</v>
      </c>
      <c r="AB15" s="163">
        <v>1</v>
      </c>
      <c r="AC15" s="163">
        <v>1</v>
      </c>
      <c r="AD15" s="163">
        <v>1</v>
      </c>
      <c r="AE15" s="163">
        <v>1</v>
      </c>
      <c r="AF15" s="16"/>
    </row>
    <row r="16" spans="1:37" ht="15.75" x14ac:dyDescent="0.25">
      <c r="A16" s="282">
        <v>11</v>
      </c>
      <c r="B16" s="355" t="s">
        <v>219</v>
      </c>
      <c r="C16" s="109" t="s">
        <v>21</v>
      </c>
      <c r="D16" s="109"/>
      <c r="E16" s="282" t="s">
        <v>21</v>
      </c>
      <c r="F16" s="5">
        <f t="shared" si="0"/>
        <v>437</v>
      </c>
      <c r="G16" s="12"/>
      <c r="H16" s="163"/>
      <c r="I16" s="16">
        <v>19</v>
      </c>
      <c r="J16" s="16">
        <v>19</v>
      </c>
      <c r="K16" s="16">
        <v>19</v>
      </c>
      <c r="L16" s="16">
        <v>19</v>
      </c>
      <c r="M16" s="16">
        <v>19</v>
      </c>
      <c r="N16" s="16">
        <v>19</v>
      </c>
      <c r="O16" s="16">
        <v>19</v>
      </c>
      <c r="P16" s="16">
        <v>19</v>
      </c>
      <c r="Q16" s="16">
        <v>19</v>
      </c>
      <c r="R16" s="16">
        <v>19</v>
      </c>
      <c r="S16" s="16">
        <v>19</v>
      </c>
      <c r="T16" s="16">
        <v>19</v>
      </c>
      <c r="U16" s="16">
        <v>19</v>
      </c>
      <c r="V16" s="16">
        <v>19</v>
      </c>
      <c r="W16" s="16">
        <v>19</v>
      </c>
      <c r="X16" s="16">
        <v>19</v>
      </c>
      <c r="Y16" s="16">
        <v>19</v>
      </c>
      <c r="Z16" s="16">
        <v>19</v>
      </c>
      <c r="AA16" s="16">
        <v>19</v>
      </c>
      <c r="AB16" s="16">
        <v>19</v>
      </c>
      <c r="AC16" s="16">
        <v>19</v>
      </c>
      <c r="AD16" s="16">
        <v>19</v>
      </c>
      <c r="AE16" s="16">
        <v>19</v>
      </c>
      <c r="AF16" s="16"/>
    </row>
    <row r="17" spans="1:32" ht="15.75" x14ac:dyDescent="0.25">
      <c r="A17" s="282">
        <v>12</v>
      </c>
      <c r="B17" s="355" t="s">
        <v>220</v>
      </c>
      <c r="C17" s="109" t="s">
        <v>21</v>
      </c>
      <c r="D17" s="109"/>
      <c r="E17" s="282" t="s">
        <v>21</v>
      </c>
      <c r="F17" s="5">
        <f t="shared" si="0"/>
        <v>9</v>
      </c>
      <c r="G17" s="12">
        <v>2</v>
      </c>
      <c r="H17" s="163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>
        <v>7</v>
      </c>
    </row>
    <row r="18" spans="1:32" ht="15.75" x14ac:dyDescent="0.25">
      <c r="A18" s="282">
        <v>13</v>
      </c>
      <c r="B18" s="355" t="s">
        <v>221</v>
      </c>
      <c r="C18" s="109" t="s">
        <v>21</v>
      </c>
      <c r="D18" s="109"/>
      <c r="E18" s="282" t="s">
        <v>21</v>
      </c>
      <c r="F18" s="5">
        <f t="shared" si="0"/>
        <v>55</v>
      </c>
      <c r="G18" s="12">
        <v>8</v>
      </c>
      <c r="H18" s="163"/>
      <c r="I18" s="16">
        <v>2</v>
      </c>
      <c r="J18" s="16">
        <v>2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2</v>
      </c>
      <c r="T18" s="16">
        <v>2</v>
      </c>
      <c r="U18" s="16">
        <v>2</v>
      </c>
      <c r="V18" s="16">
        <v>2</v>
      </c>
      <c r="W18" s="16">
        <v>2</v>
      </c>
      <c r="X18" s="16">
        <v>2</v>
      </c>
      <c r="Y18" s="16">
        <v>2</v>
      </c>
      <c r="Z18" s="16">
        <v>2</v>
      </c>
      <c r="AA18" s="16">
        <v>2</v>
      </c>
      <c r="AB18" s="16">
        <v>2</v>
      </c>
      <c r="AC18" s="16">
        <v>2</v>
      </c>
      <c r="AD18" s="16">
        <v>2</v>
      </c>
      <c r="AE18" s="16">
        <v>2</v>
      </c>
      <c r="AF18" s="16">
        <v>1</v>
      </c>
    </row>
    <row r="19" spans="1:32" ht="15.75" x14ac:dyDescent="0.25">
      <c r="A19" s="282">
        <v>14</v>
      </c>
      <c r="B19" s="356" t="s">
        <v>222</v>
      </c>
      <c r="C19" s="109" t="s">
        <v>21</v>
      </c>
      <c r="D19" s="109"/>
      <c r="E19" s="282" t="s">
        <v>21</v>
      </c>
      <c r="F19" s="5">
        <f t="shared" si="0"/>
        <v>7</v>
      </c>
      <c r="G19" s="12"/>
      <c r="H19" s="163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157"/>
      <c r="AA19" s="157"/>
      <c r="AB19" s="157"/>
      <c r="AC19" s="157"/>
      <c r="AD19" s="60"/>
      <c r="AE19" s="157"/>
      <c r="AF19" s="60">
        <v>7</v>
      </c>
    </row>
    <row r="20" spans="1:32" ht="15.75" x14ac:dyDescent="0.25">
      <c r="A20" s="282">
        <v>15</v>
      </c>
      <c r="B20" s="355" t="s">
        <v>223</v>
      </c>
      <c r="C20" s="109" t="s">
        <v>21</v>
      </c>
      <c r="D20" s="109"/>
      <c r="E20" s="282" t="s">
        <v>21</v>
      </c>
      <c r="F20" s="5">
        <f t="shared" si="0"/>
        <v>4</v>
      </c>
      <c r="G20" s="12">
        <v>3</v>
      </c>
      <c r="H20" s="163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157"/>
      <c r="AA20" s="157"/>
      <c r="AB20" s="157"/>
      <c r="AC20" s="157"/>
      <c r="AD20" s="88"/>
      <c r="AE20" s="157"/>
      <c r="AF20" s="88">
        <v>1</v>
      </c>
    </row>
    <row r="21" spans="1:32" ht="15.75" x14ac:dyDescent="0.25">
      <c r="A21" s="282">
        <v>16</v>
      </c>
      <c r="B21" s="356" t="s">
        <v>224</v>
      </c>
      <c r="C21" s="109" t="s">
        <v>21</v>
      </c>
      <c r="D21" s="109"/>
      <c r="E21" s="282" t="s">
        <v>21</v>
      </c>
      <c r="F21" s="5">
        <f t="shared" si="0"/>
        <v>7</v>
      </c>
      <c r="G21" s="12">
        <v>1</v>
      </c>
      <c r="H21" s="163"/>
      <c r="I21" s="60">
        <v>1</v>
      </c>
      <c r="J21" s="60"/>
      <c r="K21" s="60"/>
      <c r="L21" s="60"/>
      <c r="M21" s="60">
        <v>1</v>
      </c>
      <c r="N21" s="60"/>
      <c r="O21" s="60"/>
      <c r="P21" s="60"/>
      <c r="Q21" s="60">
        <v>1</v>
      </c>
      <c r="R21" s="60"/>
      <c r="S21" s="60"/>
      <c r="T21" s="60"/>
      <c r="U21" s="60">
        <v>1</v>
      </c>
      <c r="V21" s="60"/>
      <c r="W21" s="60"/>
      <c r="X21" s="60"/>
      <c r="Y21" s="60">
        <v>1</v>
      </c>
      <c r="Z21" s="157"/>
      <c r="AA21" s="157"/>
      <c r="AB21" s="157"/>
      <c r="AC21" s="157">
        <v>1</v>
      </c>
      <c r="AD21" s="60"/>
      <c r="AE21" s="157"/>
      <c r="AF21" s="60"/>
    </row>
    <row r="22" spans="1:32" ht="15.75" x14ac:dyDescent="0.25">
      <c r="A22" s="282">
        <v>17</v>
      </c>
      <c r="B22" s="355" t="s">
        <v>225</v>
      </c>
      <c r="C22" s="109" t="s">
        <v>21</v>
      </c>
      <c r="D22" s="109"/>
      <c r="E22" s="282" t="s">
        <v>21</v>
      </c>
      <c r="F22" s="5">
        <f t="shared" si="0"/>
        <v>77</v>
      </c>
      <c r="G22" s="15">
        <v>1</v>
      </c>
      <c r="H22" s="163"/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6">
        <v>3</v>
      </c>
      <c r="P22" s="16">
        <v>3</v>
      </c>
      <c r="Q22" s="16">
        <v>3</v>
      </c>
      <c r="R22" s="16">
        <v>3</v>
      </c>
      <c r="S22" s="16">
        <v>3</v>
      </c>
      <c r="T22" s="16">
        <v>3</v>
      </c>
      <c r="U22" s="16">
        <v>3</v>
      </c>
      <c r="V22" s="16">
        <v>3</v>
      </c>
      <c r="W22" s="16">
        <v>3</v>
      </c>
      <c r="X22" s="16">
        <v>3</v>
      </c>
      <c r="Y22" s="16">
        <v>3</v>
      </c>
      <c r="Z22" s="16">
        <v>3</v>
      </c>
      <c r="AA22" s="16">
        <v>3</v>
      </c>
      <c r="AB22" s="16">
        <v>3</v>
      </c>
      <c r="AC22" s="16">
        <v>3</v>
      </c>
      <c r="AD22" s="16">
        <v>3</v>
      </c>
      <c r="AE22" s="16">
        <v>3</v>
      </c>
      <c r="AF22" s="60">
        <v>7</v>
      </c>
    </row>
    <row r="23" spans="1:32" ht="15.75" x14ac:dyDescent="0.25">
      <c r="A23" s="282">
        <v>18</v>
      </c>
      <c r="B23" s="356" t="s">
        <v>226</v>
      </c>
      <c r="C23" s="282" t="s">
        <v>21</v>
      </c>
      <c r="D23" s="282"/>
      <c r="E23" s="282" t="s">
        <v>21</v>
      </c>
      <c r="F23" s="5">
        <f t="shared" si="0"/>
        <v>1</v>
      </c>
      <c r="G23" s="15">
        <v>1</v>
      </c>
      <c r="H23" s="163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282"/>
    </row>
    <row r="24" spans="1:32" ht="15.75" x14ac:dyDescent="0.25">
      <c r="A24" s="282">
        <v>19</v>
      </c>
      <c r="B24" s="357" t="s">
        <v>227</v>
      </c>
      <c r="C24" s="282" t="s">
        <v>21</v>
      </c>
      <c r="D24" s="282"/>
      <c r="E24" s="282" t="s">
        <v>21</v>
      </c>
      <c r="F24" s="5">
        <f t="shared" si="0"/>
        <v>1</v>
      </c>
      <c r="G24" s="15">
        <v>1</v>
      </c>
      <c r="H24" s="163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282"/>
    </row>
    <row r="25" spans="1:32" ht="15.75" x14ac:dyDescent="0.25">
      <c r="A25" s="282">
        <v>20</v>
      </c>
      <c r="B25" s="357" t="s">
        <v>228</v>
      </c>
      <c r="C25" s="282" t="s">
        <v>21</v>
      </c>
      <c r="D25" s="282"/>
      <c r="E25" s="282" t="s">
        <v>21</v>
      </c>
      <c r="F25" s="5">
        <f t="shared" si="0"/>
        <v>26</v>
      </c>
      <c r="G25" s="15">
        <v>1</v>
      </c>
      <c r="H25" s="163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P25" s="16">
        <v>1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>
        <v>1</v>
      </c>
      <c r="AE25" s="16">
        <v>1</v>
      </c>
      <c r="AF25" s="282">
        <v>1</v>
      </c>
    </row>
    <row r="26" spans="1:32" ht="15.75" x14ac:dyDescent="0.25">
      <c r="A26" s="282">
        <v>21</v>
      </c>
      <c r="B26" s="357" t="s">
        <v>229</v>
      </c>
      <c r="C26" s="282" t="s">
        <v>21</v>
      </c>
      <c r="D26" s="282"/>
      <c r="E26" s="282" t="s">
        <v>21</v>
      </c>
      <c r="F26" s="5">
        <f t="shared" si="0"/>
        <v>1</v>
      </c>
      <c r="G26" s="15">
        <v>1</v>
      </c>
      <c r="H26" s="163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282"/>
    </row>
    <row r="27" spans="1:32" ht="15.75" x14ac:dyDescent="0.25">
      <c r="A27" s="282">
        <v>22</v>
      </c>
      <c r="B27" s="357" t="s">
        <v>230</v>
      </c>
      <c r="C27" s="282" t="s">
        <v>21</v>
      </c>
      <c r="D27" s="282"/>
      <c r="E27" s="282" t="s">
        <v>21</v>
      </c>
      <c r="F27" s="5">
        <f t="shared" si="0"/>
        <v>1</v>
      </c>
      <c r="G27" s="15">
        <v>1</v>
      </c>
      <c r="H27" s="16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282"/>
    </row>
    <row r="28" spans="1:32" ht="15.75" x14ac:dyDescent="0.25">
      <c r="A28" s="282">
        <v>23</v>
      </c>
      <c r="B28" s="357" t="s">
        <v>231</v>
      </c>
      <c r="C28" s="282" t="s">
        <v>21</v>
      </c>
      <c r="D28" s="109"/>
      <c r="E28" s="282" t="s">
        <v>21</v>
      </c>
      <c r="F28" s="5">
        <f t="shared" si="0"/>
        <v>1</v>
      </c>
      <c r="G28" s="12">
        <v>1</v>
      </c>
      <c r="H28" s="163"/>
      <c r="I28" s="88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60"/>
    </row>
    <row r="29" spans="1:32" ht="15.75" x14ac:dyDescent="0.25">
      <c r="A29" s="282">
        <v>24</v>
      </c>
      <c r="B29" s="357" t="s">
        <v>232</v>
      </c>
      <c r="C29" s="282" t="s">
        <v>21</v>
      </c>
      <c r="D29" s="157"/>
      <c r="E29" s="282" t="s">
        <v>21</v>
      </c>
      <c r="F29" s="5">
        <f t="shared" si="0"/>
        <v>1</v>
      </c>
      <c r="G29" s="12">
        <v>1</v>
      </c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</row>
    <row r="30" spans="1:32" ht="15.75" x14ac:dyDescent="0.25">
      <c r="A30" s="282">
        <v>25</v>
      </c>
      <c r="B30" s="357" t="s">
        <v>233</v>
      </c>
      <c r="C30" s="282" t="s">
        <v>21</v>
      </c>
      <c r="D30" s="282"/>
      <c r="E30" s="282" t="s">
        <v>21</v>
      </c>
      <c r="F30" s="5">
        <f t="shared" si="0"/>
        <v>1</v>
      </c>
      <c r="G30" s="12">
        <v>1</v>
      </c>
      <c r="H30" s="163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</row>
    <row r="31" spans="1:32" ht="15.75" x14ac:dyDescent="0.25">
      <c r="A31" s="282">
        <v>26</v>
      </c>
      <c r="B31" s="357" t="s">
        <v>234</v>
      </c>
      <c r="C31" s="282" t="s">
        <v>21</v>
      </c>
      <c r="D31" s="282"/>
      <c r="E31" s="282" t="s">
        <v>21</v>
      </c>
      <c r="F31" s="5">
        <f t="shared" si="0"/>
        <v>6</v>
      </c>
      <c r="G31" s="12">
        <v>4</v>
      </c>
      <c r="H31" s="163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>
        <v>2</v>
      </c>
    </row>
    <row r="32" spans="1:32" ht="15.75" x14ac:dyDescent="0.25">
      <c r="A32" s="282">
        <v>27</v>
      </c>
      <c r="B32" s="357" t="s">
        <v>235</v>
      </c>
      <c r="C32" s="282" t="s">
        <v>21</v>
      </c>
      <c r="D32" s="282"/>
      <c r="E32" s="282" t="s">
        <v>21</v>
      </c>
      <c r="F32" s="5">
        <f t="shared" si="0"/>
        <v>0</v>
      </c>
      <c r="G32" s="12"/>
      <c r="H32" s="163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</row>
    <row r="33" spans="1:32" ht="15.75" x14ac:dyDescent="0.25">
      <c r="A33" s="282">
        <v>28</v>
      </c>
      <c r="B33" s="357" t="s">
        <v>236</v>
      </c>
      <c r="C33" s="282" t="s">
        <v>21</v>
      </c>
      <c r="D33" s="282"/>
      <c r="E33" s="282" t="s">
        <v>21</v>
      </c>
      <c r="F33" s="5">
        <f t="shared" si="0"/>
        <v>2</v>
      </c>
      <c r="G33" s="12">
        <v>2</v>
      </c>
      <c r="H33" s="163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</row>
    <row r="34" spans="1:32" x14ac:dyDescent="0.25">
      <c r="A34" s="370" t="s">
        <v>24</v>
      </c>
      <c r="B34" s="370"/>
      <c r="C34" s="370"/>
      <c r="D34" s="370"/>
      <c r="E34" s="370"/>
      <c r="F34" s="5"/>
      <c r="G34" s="3"/>
      <c r="H34" s="164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25">
      <c r="A35" s="60">
        <v>29</v>
      </c>
      <c r="B35" s="341" t="s">
        <v>167</v>
      </c>
      <c r="C35" s="109" t="s">
        <v>20</v>
      </c>
      <c r="D35" s="110"/>
      <c r="E35" s="60" t="s">
        <v>20</v>
      </c>
      <c r="F35" s="5">
        <f t="shared" si="0"/>
        <v>2076.5000000000005</v>
      </c>
      <c r="G35" s="13">
        <v>263.7</v>
      </c>
      <c r="H35" s="165"/>
      <c r="I35" s="1">
        <v>77.7</v>
      </c>
      <c r="J35" s="1">
        <v>77.7</v>
      </c>
      <c r="K35" s="1">
        <v>77.7</v>
      </c>
      <c r="L35" s="1">
        <v>77.7</v>
      </c>
      <c r="M35" s="1">
        <v>77.7</v>
      </c>
      <c r="N35" s="1">
        <v>77.7</v>
      </c>
      <c r="O35" s="1">
        <v>77.7</v>
      </c>
      <c r="P35" s="1">
        <v>77.7</v>
      </c>
      <c r="Q35" s="1">
        <v>77.7</v>
      </c>
      <c r="R35" s="1">
        <v>77.7</v>
      </c>
      <c r="S35" s="1">
        <v>77.7</v>
      </c>
      <c r="T35" s="1">
        <v>77.7</v>
      </c>
      <c r="U35" s="1">
        <v>77.7</v>
      </c>
      <c r="V35" s="1">
        <v>77.7</v>
      </c>
      <c r="W35" s="1">
        <v>77.7</v>
      </c>
      <c r="X35" s="1">
        <v>77.7</v>
      </c>
      <c r="Y35" s="1">
        <v>77.7</v>
      </c>
      <c r="Z35" s="1">
        <v>77.7</v>
      </c>
      <c r="AA35" s="1">
        <v>77.7</v>
      </c>
      <c r="AB35" s="1">
        <v>77.7</v>
      </c>
      <c r="AC35" s="1">
        <v>77.7</v>
      </c>
      <c r="AD35" s="1">
        <v>77.7</v>
      </c>
      <c r="AE35" s="1">
        <v>77.7</v>
      </c>
      <c r="AF35" s="10">
        <v>25.7</v>
      </c>
    </row>
    <row r="36" spans="1:32" x14ac:dyDescent="0.25">
      <c r="A36" s="60">
        <v>30</v>
      </c>
      <c r="B36" s="343" t="s">
        <v>237</v>
      </c>
      <c r="C36" s="109" t="s">
        <v>20</v>
      </c>
      <c r="D36" s="110"/>
      <c r="E36" s="282" t="s">
        <v>20</v>
      </c>
      <c r="F36" s="5">
        <f t="shared" si="0"/>
        <v>474.7</v>
      </c>
      <c r="G36" s="12">
        <v>60.7</v>
      </c>
      <c r="H36" s="163"/>
      <c r="I36" s="60">
        <v>18</v>
      </c>
      <c r="J36" s="282">
        <v>18</v>
      </c>
      <c r="K36" s="282">
        <v>18</v>
      </c>
      <c r="L36" s="282">
        <v>18</v>
      </c>
      <c r="M36" s="282">
        <v>18</v>
      </c>
      <c r="N36" s="282">
        <v>18</v>
      </c>
      <c r="O36" s="282">
        <v>18</v>
      </c>
      <c r="P36" s="282">
        <v>18</v>
      </c>
      <c r="Q36" s="282">
        <v>18</v>
      </c>
      <c r="R36" s="282">
        <v>18</v>
      </c>
      <c r="S36" s="282">
        <v>18</v>
      </c>
      <c r="T36" s="282">
        <v>18</v>
      </c>
      <c r="U36" s="282">
        <v>18</v>
      </c>
      <c r="V36" s="282">
        <v>18</v>
      </c>
      <c r="W36" s="282">
        <v>18</v>
      </c>
      <c r="X36" s="282">
        <v>18</v>
      </c>
      <c r="Y36" s="282">
        <v>18</v>
      </c>
      <c r="Z36" s="282">
        <v>18</v>
      </c>
      <c r="AA36" s="282">
        <v>18</v>
      </c>
      <c r="AB36" s="282">
        <v>18</v>
      </c>
      <c r="AC36" s="282">
        <v>18</v>
      </c>
      <c r="AD36" s="282">
        <v>18</v>
      </c>
      <c r="AE36" s="282">
        <v>18</v>
      </c>
      <c r="AF36" s="60"/>
    </row>
    <row r="37" spans="1:32" x14ac:dyDescent="0.25">
      <c r="A37" s="282">
        <v>31</v>
      </c>
      <c r="B37" s="342" t="s">
        <v>238</v>
      </c>
      <c r="C37" s="109" t="s">
        <v>20</v>
      </c>
      <c r="D37" s="109"/>
      <c r="E37" s="282" t="s">
        <v>20</v>
      </c>
      <c r="F37" s="5">
        <f t="shared" si="0"/>
        <v>126</v>
      </c>
      <c r="G37" s="12"/>
      <c r="H37" s="163"/>
      <c r="I37" s="60">
        <v>5.25</v>
      </c>
      <c r="J37" s="282">
        <v>5.25</v>
      </c>
      <c r="K37" s="282">
        <v>5.25</v>
      </c>
      <c r="L37" s="282">
        <v>5.25</v>
      </c>
      <c r="M37" s="282">
        <v>5.25</v>
      </c>
      <c r="N37" s="282">
        <v>5.25</v>
      </c>
      <c r="O37" s="282">
        <v>5.25</v>
      </c>
      <c r="P37" s="282">
        <v>5.25</v>
      </c>
      <c r="Q37" s="282">
        <v>5.25</v>
      </c>
      <c r="R37" s="282">
        <v>5.25</v>
      </c>
      <c r="S37" s="282">
        <v>5.25</v>
      </c>
      <c r="T37" s="282">
        <v>5.25</v>
      </c>
      <c r="U37" s="282">
        <v>5.25</v>
      </c>
      <c r="V37" s="282">
        <v>5.25</v>
      </c>
      <c r="W37" s="282">
        <v>5.25</v>
      </c>
      <c r="X37" s="282">
        <v>5.25</v>
      </c>
      <c r="Y37" s="282">
        <v>5.25</v>
      </c>
      <c r="Z37" s="282">
        <v>5.25</v>
      </c>
      <c r="AA37" s="282">
        <v>5.25</v>
      </c>
      <c r="AB37" s="282">
        <v>5.25</v>
      </c>
      <c r="AC37" s="282">
        <v>5.25</v>
      </c>
      <c r="AD37" s="282">
        <v>5.25</v>
      </c>
      <c r="AE37" s="282">
        <v>5.25</v>
      </c>
      <c r="AF37" s="2">
        <v>5.25</v>
      </c>
    </row>
    <row r="38" spans="1:32" x14ac:dyDescent="0.25">
      <c r="A38" s="282">
        <v>32</v>
      </c>
      <c r="B38" s="346" t="s">
        <v>239</v>
      </c>
      <c r="C38" s="282" t="s">
        <v>20</v>
      </c>
      <c r="D38" s="282"/>
      <c r="E38" s="282" t="s">
        <v>20</v>
      </c>
      <c r="F38" s="5">
        <f t="shared" si="0"/>
        <v>0</v>
      </c>
      <c r="G38" s="12"/>
      <c r="H38" s="163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</row>
    <row r="39" spans="1:32" x14ac:dyDescent="0.25">
      <c r="A39" s="282">
        <v>33</v>
      </c>
      <c r="B39" s="347" t="s">
        <v>240</v>
      </c>
      <c r="C39" s="282" t="s">
        <v>20</v>
      </c>
      <c r="D39" s="282"/>
      <c r="E39" s="282" t="s">
        <v>20</v>
      </c>
      <c r="F39" s="5">
        <f t="shared" si="0"/>
        <v>232.7999999999999</v>
      </c>
      <c r="G39" s="12"/>
      <c r="H39" s="163">
        <v>9.6999999999999993</v>
      </c>
      <c r="I39" s="163">
        <v>9.6999999999999993</v>
      </c>
      <c r="J39" s="163">
        <v>9.6999999999999993</v>
      </c>
      <c r="K39" s="163">
        <v>9.6999999999999993</v>
      </c>
      <c r="L39" s="163">
        <v>9.6999999999999993</v>
      </c>
      <c r="M39" s="163">
        <v>9.6999999999999993</v>
      </c>
      <c r="N39" s="163">
        <v>9.6999999999999993</v>
      </c>
      <c r="O39" s="163">
        <v>9.6999999999999993</v>
      </c>
      <c r="P39" s="163">
        <v>9.6999999999999993</v>
      </c>
      <c r="Q39" s="163">
        <v>9.6999999999999993</v>
      </c>
      <c r="R39" s="163">
        <v>9.6999999999999993</v>
      </c>
      <c r="S39" s="163">
        <v>9.6999999999999993</v>
      </c>
      <c r="T39" s="163">
        <v>9.6999999999999993</v>
      </c>
      <c r="U39" s="163">
        <v>9.6999999999999993</v>
      </c>
      <c r="V39" s="163">
        <v>9.6999999999999993</v>
      </c>
      <c r="W39" s="163">
        <v>9.6999999999999993</v>
      </c>
      <c r="X39" s="163">
        <v>9.6999999999999993</v>
      </c>
      <c r="Y39" s="163">
        <v>9.6999999999999993</v>
      </c>
      <c r="Z39" s="163">
        <v>9.6999999999999993</v>
      </c>
      <c r="AA39" s="163">
        <v>9.6999999999999993</v>
      </c>
      <c r="AB39" s="163">
        <v>9.6999999999999993</v>
      </c>
      <c r="AC39" s="163">
        <v>9.6999999999999993</v>
      </c>
      <c r="AD39" s="163">
        <v>9.6999999999999993</v>
      </c>
      <c r="AE39" s="163">
        <v>9.6999999999999993</v>
      </c>
      <c r="AF39" s="2"/>
    </row>
    <row r="40" spans="1:32" x14ac:dyDescent="0.25">
      <c r="A40" s="282">
        <v>34</v>
      </c>
      <c r="B40" s="343" t="s">
        <v>241</v>
      </c>
      <c r="C40" s="282" t="s">
        <v>20</v>
      </c>
      <c r="D40" s="282"/>
      <c r="E40" s="282" t="s">
        <v>20</v>
      </c>
      <c r="F40" s="5">
        <f t="shared" si="0"/>
        <v>0</v>
      </c>
      <c r="G40" s="12"/>
      <c r="H40" s="163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"/>
    </row>
    <row r="41" spans="1:32" x14ac:dyDescent="0.25">
      <c r="A41" s="282">
        <v>35</v>
      </c>
      <c r="B41" s="352" t="s">
        <v>196</v>
      </c>
      <c r="C41" s="282" t="s">
        <v>20</v>
      </c>
      <c r="D41" s="282"/>
      <c r="E41" s="282" t="s">
        <v>20</v>
      </c>
      <c r="F41" s="5">
        <f t="shared" si="0"/>
        <v>10</v>
      </c>
      <c r="G41" s="12">
        <v>10</v>
      </c>
      <c r="H41" s="163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"/>
    </row>
    <row r="42" spans="1:32" x14ac:dyDescent="0.25">
      <c r="A42" s="282">
        <v>36</v>
      </c>
      <c r="B42" s="107" t="s">
        <v>39</v>
      </c>
      <c r="C42" s="109" t="s">
        <v>20</v>
      </c>
      <c r="D42" s="110"/>
      <c r="E42" s="60" t="s">
        <v>20</v>
      </c>
      <c r="F42" s="5">
        <f t="shared" si="0"/>
        <v>672.9</v>
      </c>
      <c r="G42" s="13"/>
      <c r="H42" s="165">
        <v>17.399999999999999</v>
      </c>
      <c r="I42" s="1">
        <v>28.5</v>
      </c>
      <c r="J42" s="1">
        <v>28.5</v>
      </c>
      <c r="K42" s="1">
        <v>28.5</v>
      </c>
      <c r="L42" s="1">
        <v>28.5</v>
      </c>
      <c r="M42" s="1">
        <v>28.5</v>
      </c>
      <c r="N42" s="1">
        <v>28.5</v>
      </c>
      <c r="O42" s="1">
        <v>28.5</v>
      </c>
      <c r="P42" s="1">
        <v>28.5</v>
      </c>
      <c r="Q42" s="1">
        <v>28.5</v>
      </c>
      <c r="R42" s="1">
        <v>28.5</v>
      </c>
      <c r="S42" s="1">
        <v>28.5</v>
      </c>
      <c r="T42" s="1">
        <v>28.5</v>
      </c>
      <c r="U42" s="1">
        <v>28.5</v>
      </c>
      <c r="V42" s="1">
        <v>28.5</v>
      </c>
      <c r="W42" s="1">
        <v>28.5</v>
      </c>
      <c r="X42" s="1">
        <v>28.5</v>
      </c>
      <c r="Y42" s="1">
        <v>28.5</v>
      </c>
      <c r="Z42" s="1">
        <v>28.5</v>
      </c>
      <c r="AA42" s="1">
        <v>28.5</v>
      </c>
      <c r="AB42" s="1">
        <v>28.5</v>
      </c>
      <c r="AC42" s="1">
        <v>28.5</v>
      </c>
      <c r="AD42" s="1">
        <v>28.5</v>
      </c>
      <c r="AE42" s="1">
        <v>28.5</v>
      </c>
      <c r="AF42" s="10"/>
    </row>
    <row r="43" spans="1:32" x14ac:dyDescent="0.25">
      <c r="A43" s="282">
        <v>37</v>
      </c>
      <c r="B43" s="353" t="s">
        <v>242</v>
      </c>
      <c r="C43" s="109" t="s">
        <v>20</v>
      </c>
      <c r="D43" s="110"/>
      <c r="E43" s="60" t="s">
        <v>20</v>
      </c>
      <c r="F43" s="5">
        <f t="shared" si="0"/>
        <v>524.29999999999995</v>
      </c>
      <c r="G43" s="13">
        <v>454.3</v>
      </c>
      <c r="H43" s="165">
        <v>60.2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0">
        <v>9.8000000000000007</v>
      </c>
    </row>
    <row r="44" spans="1:32" x14ac:dyDescent="0.25">
      <c r="A44" s="282">
        <v>38</v>
      </c>
      <c r="B44" s="345" t="s">
        <v>244</v>
      </c>
      <c r="C44" s="282" t="s">
        <v>21</v>
      </c>
      <c r="D44" s="110"/>
      <c r="E44" s="282" t="s">
        <v>18</v>
      </c>
      <c r="F44" s="5">
        <f t="shared" si="0"/>
        <v>60</v>
      </c>
      <c r="G44" s="13">
        <v>10</v>
      </c>
      <c r="H44" s="165">
        <v>2</v>
      </c>
      <c r="I44" s="165">
        <v>2</v>
      </c>
      <c r="J44" s="165">
        <v>2</v>
      </c>
      <c r="K44" s="165">
        <v>2</v>
      </c>
      <c r="L44" s="165">
        <v>2</v>
      </c>
      <c r="M44" s="165">
        <v>2</v>
      </c>
      <c r="N44" s="165">
        <v>2</v>
      </c>
      <c r="O44" s="165">
        <v>2</v>
      </c>
      <c r="P44" s="165">
        <v>2</v>
      </c>
      <c r="Q44" s="165">
        <v>2</v>
      </c>
      <c r="R44" s="165">
        <v>2</v>
      </c>
      <c r="S44" s="165">
        <v>2</v>
      </c>
      <c r="T44" s="165">
        <v>2</v>
      </c>
      <c r="U44" s="165">
        <v>2</v>
      </c>
      <c r="V44" s="165">
        <v>2</v>
      </c>
      <c r="W44" s="165">
        <v>2</v>
      </c>
      <c r="X44" s="165">
        <v>2</v>
      </c>
      <c r="Y44" s="165">
        <v>2</v>
      </c>
      <c r="Z44" s="165">
        <v>2</v>
      </c>
      <c r="AA44" s="165">
        <v>2</v>
      </c>
      <c r="AB44" s="165">
        <v>2</v>
      </c>
      <c r="AC44" s="165">
        <v>2</v>
      </c>
      <c r="AD44" s="165">
        <v>2</v>
      </c>
      <c r="AE44" s="165">
        <v>2</v>
      </c>
      <c r="AF44" s="165">
        <v>2</v>
      </c>
    </row>
    <row r="45" spans="1:32" x14ac:dyDescent="0.25">
      <c r="A45" s="282">
        <v>39</v>
      </c>
      <c r="B45" s="348" t="s">
        <v>245</v>
      </c>
      <c r="C45" s="282" t="s">
        <v>21</v>
      </c>
      <c r="D45" s="110"/>
      <c r="E45" s="282" t="s">
        <v>18</v>
      </c>
      <c r="F45" s="5">
        <f t="shared" si="0"/>
        <v>77</v>
      </c>
      <c r="G45" s="13">
        <v>1</v>
      </c>
      <c r="H45" s="165"/>
      <c r="I45" s="165">
        <v>3</v>
      </c>
      <c r="J45" s="165">
        <v>3</v>
      </c>
      <c r="K45" s="165">
        <v>3</v>
      </c>
      <c r="L45" s="165">
        <v>3</v>
      </c>
      <c r="M45" s="165">
        <v>3</v>
      </c>
      <c r="N45" s="165">
        <v>3</v>
      </c>
      <c r="O45" s="165">
        <v>3</v>
      </c>
      <c r="P45" s="165">
        <v>3</v>
      </c>
      <c r="Q45" s="165">
        <v>3</v>
      </c>
      <c r="R45" s="165">
        <v>3</v>
      </c>
      <c r="S45" s="165">
        <v>3</v>
      </c>
      <c r="T45" s="165">
        <v>3</v>
      </c>
      <c r="U45" s="165">
        <v>3</v>
      </c>
      <c r="V45" s="165">
        <v>3</v>
      </c>
      <c r="W45" s="165">
        <v>3</v>
      </c>
      <c r="X45" s="165">
        <v>3</v>
      </c>
      <c r="Y45" s="165">
        <v>3</v>
      </c>
      <c r="Z45" s="165">
        <v>3</v>
      </c>
      <c r="AA45" s="165">
        <v>3</v>
      </c>
      <c r="AB45" s="165">
        <v>3</v>
      </c>
      <c r="AC45" s="165">
        <v>3</v>
      </c>
      <c r="AD45" s="165">
        <v>3</v>
      </c>
      <c r="AE45" s="165">
        <v>3</v>
      </c>
      <c r="AF45" s="24">
        <v>7</v>
      </c>
    </row>
    <row r="46" spans="1:32" x14ac:dyDescent="0.25">
      <c r="A46" s="282">
        <v>40</v>
      </c>
      <c r="B46" s="344" t="s">
        <v>246</v>
      </c>
      <c r="C46" s="282" t="s">
        <v>21</v>
      </c>
      <c r="D46" s="110"/>
      <c r="E46" s="282" t="s">
        <v>18</v>
      </c>
      <c r="F46" s="5">
        <f t="shared" si="0"/>
        <v>77</v>
      </c>
      <c r="G46" s="13">
        <v>1</v>
      </c>
      <c r="H46" s="165"/>
      <c r="I46" s="165">
        <v>3</v>
      </c>
      <c r="J46" s="165">
        <v>3</v>
      </c>
      <c r="K46" s="165">
        <v>3</v>
      </c>
      <c r="L46" s="165">
        <v>3</v>
      </c>
      <c r="M46" s="165">
        <v>3</v>
      </c>
      <c r="N46" s="165">
        <v>3</v>
      </c>
      <c r="O46" s="165">
        <v>3</v>
      </c>
      <c r="P46" s="165">
        <v>3</v>
      </c>
      <c r="Q46" s="165">
        <v>3</v>
      </c>
      <c r="R46" s="165">
        <v>3</v>
      </c>
      <c r="S46" s="165">
        <v>3</v>
      </c>
      <c r="T46" s="165">
        <v>3</v>
      </c>
      <c r="U46" s="165">
        <v>3</v>
      </c>
      <c r="V46" s="165">
        <v>3</v>
      </c>
      <c r="W46" s="165">
        <v>3</v>
      </c>
      <c r="X46" s="165">
        <v>3</v>
      </c>
      <c r="Y46" s="165">
        <v>3</v>
      </c>
      <c r="Z46" s="165">
        <v>3</v>
      </c>
      <c r="AA46" s="165">
        <v>3</v>
      </c>
      <c r="AB46" s="165">
        <v>3</v>
      </c>
      <c r="AC46" s="165">
        <v>3</v>
      </c>
      <c r="AD46" s="165">
        <v>3</v>
      </c>
      <c r="AE46" s="165">
        <v>3</v>
      </c>
      <c r="AF46" s="24">
        <v>7</v>
      </c>
    </row>
    <row r="47" spans="1:32" x14ac:dyDescent="0.25">
      <c r="A47" s="282">
        <v>41</v>
      </c>
      <c r="B47" s="160" t="s">
        <v>49</v>
      </c>
      <c r="C47" s="157" t="s">
        <v>20</v>
      </c>
      <c r="D47" s="110"/>
      <c r="E47" s="282" t="s">
        <v>20</v>
      </c>
      <c r="F47" s="5">
        <f t="shared" si="0"/>
        <v>233</v>
      </c>
      <c r="G47" s="13"/>
      <c r="H47" s="165">
        <v>3</v>
      </c>
      <c r="I47" s="1">
        <v>10</v>
      </c>
      <c r="J47" s="1">
        <v>10</v>
      </c>
      <c r="K47" s="1">
        <v>10</v>
      </c>
      <c r="L47" s="1">
        <v>10</v>
      </c>
      <c r="M47" s="1">
        <v>10</v>
      </c>
      <c r="N47" s="1">
        <v>10</v>
      </c>
      <c r="O47" s="1">
        <v>10</v>
      </c>
      <c r="P47" s="1">
        <v>10</v>
      </c>
      <c r="Q47" s="1">
        <v>10</v>
      </c>
      <c r="R47" s="1">
        <v>10</v>
      </c>
      <c r="S47" s="1">
        <v>10</v>
      </c>
      <c r="T47" s="1">
        <v>10</v>
      </c>
      <c r="U47" s="1">
        <v>10</v>
      </c>
      <c r="V47" s="1">
        <v>10</v>
      </c>
      <c r="W47" s="1">
        <v>10</v>
      </c>
      <c r="X47" s="1">
        <v>10</v>
      </c>
      <c r="Y47" s="1">
        <v>10</v>
      </c>
      <c r="Z47" s="1">
        <v>10</v>
      </c>
      <c r="AA47" s="1">
        <v>10</v>
      </c>
      <c r="AB47" s="1">
        <v>10</v>
      </c>
      <c r="AC47" s="1">
        <v>10</v>
      </c>
      <c r="AD47" s="1">
        <v>10</v>
      </c>
      <c r="AE47" s="1">
        <v>10</v>
      </c>
      <c r="AF47" s="24"/>
    </row>
    <row r="48" spans="1:32" x14ac:dyDescent="0.25">
      <c r="A48" s="282">
        <v>42</v>
      </c>
      <c r="B48" s="108" t="s">
        <v>58</v>
      </c>
      <c r="C48" s="109" t="s">
        <v>20</v>
      </c>
      <c r="D48" s="110"/>
      <c r="E48" s="282" t="s">
        <v>20</v>
      </c>
      <c r="F48" s="5">
        <f t="shared" si="0"/>
        <v>8</v>
      </c>
      <c r="G48" s="13">
        <v>8</v>
      </c>
      <c r="H48" s="16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4"/>
    </row>
    <row r="49" spans="1:32" x14ac:dyDescent="0.25">
      <c r="A49" s="368">
        <v>43</v>
      </c>
      <c r="B49" s="349" t="s">
        <v>243</v>
      </c>
      <c r="C49" s="282" t="s">
        <v>20</v>
      </c>
      <c r="D49" s="110"/>
      <c r="E49" s="282" t="s">
        <v>20</v>
      </c>
      <c r="F49" s="5">
        <f t="shared" si="0"/>
        <v>96</v>
      </c>
      <c r="G49" s="13"/>
      <c r="H49" s="165">
        <v>4</v>
      </c>
      <c r="I49" s="165">
        <v>4</v>
      </c>
      <c r="J49" s="165">
        <v>4</v>
      </c>
      <c r="K49" s="165">
        <v>4</v>
      </c>
      <c r="L49" s="165">
        <v>4</v>
      </c>
      <c r="M49" s="165">
        <v>4</v>
      </c>
      <c r="N49" s="165">
        <v>4</v>
      </c>
      <c r="O49" s="165">
        <v>4</v>
      </c>
      <c r="P49" s="165">
        <v>4</v>
      </c>
      <c r="Q49" s="165">
        <v>4</v>
      </c>
      <c r="R49" s="165">
        <v>4</v>
      </c>
      <c r="S49" s="165">
        <v>4</v>
      </c>
      <c r="T49" s="165">
        <v>4</v>
      </c>
      <c r="U49" s="165">
        <v>4</v>
      </c>
      <c r="V49" s="165">
        <v>4</v>
      </c>
      <c r="W49" s="165">
        <v>4</v>
      </c>
      <c r="X49" s="165">
        <v>4</v>
      </c>
      <c r="Y49" s="165">
        <v>4</v>
      </c>
      <c r="Z49" s="165">
        <v>4</v>
      </c>
      <c r="AA49" s="165">
        <v>4</v>
      </c>
      <c r="AB49" s="165">
        <v>4</v>
      </c>
      <c r="AC49" s="165">
        <v>4</v>
      </c>
      <c r="AD49" s="165">
        <v>4</v>
      </c>
      <c r="AE49" s="165">
        <v>4</v>
      </c>
      <c r="AF49" s="24"/>
    </row>
    <row r="50" spans="1:32" ht="15.75" customHeight="1" x14ac:dyDescent="0.25">
      <c r="A50" s="371" t="s">
        <v>51</v>
      </c>
      <c r="B50" s="372"/>
      <c r="C50" s="372"/>
      <c r="D50" s="372"/>
      <c r="E50" s="372"/>
      <c r="F50" s="372"/>
      <c r="G50" s="372"/>
      <c r="H50" s="372"/>
      <c r="I50" s="372"/>
      <c r="J50" s="372"/>
      <c r="K50" s="372"/>
      <c r="L50" s="372"/>
      <c r="M50" s="372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372"/>
      <c r="AC50" s="372"/>
      <c r="AD50" s="372"/>
      <c r="AE50" s="372"/>
      <c r="AF50" s="373"/>
    </row>
    <row r="51" spans="1:32" ht="30" x14ac:dyDescent="0.25">
      <c r="A51" s="88">
        <v>1</v>
      </c>
      <c r="B51" s="354" t="s">
        <v>209</v>
      </c>
      <c r="C51" s="109" t="s">
        <v>21</v>
      </c>
      <c r="D51" s="109"/>
      <c r="E51" s="88" t="s">
        <v>21</v>
      </c>
      <c r="F51" s="5">
        <v>2</v>
      </c>
      <c r="G51" s="12">
        <v>2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 t="s">
        <v>127</v>
      </c>
      <c r="Z51" s="4"/>
      <c r="AA51" s="4"/>
      <c r="AB51" s="4"/>
      <c r="AC51" s="4"/>
    </row>
    <row r="52" spans="1:32" ht="30" x14ac:dyDescent="0.25">
      <c r="A52" s="282">
        <v>2</v>
      </c>
      <c r="B52" s="354" t="s">
        <v>210</v>
      </c>
      <c r="C52" s="109" t="s">
        <v>21</v>
      </c>
      <c r="D52" s="109"/>
      <c r="E52" s="88" t="s">
        <v>21</v>
      </c>
      <c r="F52" s="5">
        <v>2</v>
      </c>
      <c r="G52" s="12">
        <v>1</v>
      </c>
      <c r="H52" s="163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>
        <v>1</v>
      </c>
    </row>
    <row r="53" spans="1:32" ht="30" x14ac:dyDescent="0.25">
      <c r="A53" s="282">
        <v>3</v>
      </c>
      <c r="B53" s="341" t="s">
        <v>211</v>
      </c>
      <c r="C53" s="109" t="s">
        <v>21</v>
      </c>
      <c r="D53" s="109"/>
      <c r="E53" s="88" t="s">
        <v>21</v>
      </c>
      <c r="F53" s="5">
        <f t="shared" ref="F53:F94" si="1">SUM(G53:Y53)</f>
        <v>1</v>
      </c>
      <c r="G53" s="12">
        <v>1</v>
      </c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</row>
    <row r="54" spans="1:32" x14ac:dyDescent="0.25">
      <c r="A54" s="282">
        <v>4</v>
      </c>
      <c r="B54" s="341" t="s">
        <v>212</v>
      </c>
      <c r="C54" s="109" t="s">
        <v>21</v>
      </c>
      <c r="D54" s="109"/>
      <c r="E54" s="88" t="s">
        <v>18</v>
      </c>
      <c r="F54" s="5">
        <f t="shared" si="1"/>
        <v>0</v>
      </c>
      <c r="G54" s="12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</row>
    <row r="55" spans="1:32" ht="15.75" x14ac:dyDescent="0.25">
      <c r="A55" s="282">
        <v>5</v>
      </c>
      <c r="B55" s="355" t="s">
        <v>213</v>
      </c>
      <c r="C55" s="109" t="s">
        <v>21</v>
      </c>
      <c r="D55" s="109"/>
      <c r="E55" s="88" t="s">
        <v>21</v>
      </c>
      <c r="F55" s="5">
        <f t="shared" si="1"/>
        <v>1</v>
      </c>
      <c r="G55" s="12">
        <v>1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</row>
    <row r="56" spans="1:32" ht="15.75" x14ac:dyDescent="0.25">
      <c r="A56" s="282">
        <v>6</v>
      </c>
      <c r="B56" s="355" t="s">
        <v>214</v>
      </c>
      <c r="C56" s="157" t="s">
        <v>21</v>
      </c>
      <c r="D56" s="1"/>
      <c r="E56" s="157" t="s">
        <v>21</v>
      </c>
      <c r="F56" s="5">
        <f t="shared" si="1"/>
        <v>173</v>
      </c>
      <c r="G56" s="12">
        <v>91</v>
      </c>
      <c r="H56" s="88"/>
      <c r="I56" s="88">
        <v>5</v>
      </c>
      <c r="J56" s="282">
        <v>5</v>
      </c>
      <c r="K56" s="282">
        <v>5</v>
      </c>
      <c r="L56" s="282">
        <v>5</v>
      </c>
      <c r="M56" s="282">
        <v>5</v>
      </c>
      <c r="N56" s="282">
        <v>5</v>
      </c>
      <c r="O56" s="282">
        <v>5</v>
      </c>
      <c r="P56" s="282">
        <v>5</v>
      </c>
      <c r="Q56" s="282">
        <v>5</v>
      </c>
      <c r="R56" s="282">
        <v>5</v>
      </c>
      <c r="S56" s="282">
        <v>5</v>
      </c>
      <c r="T56" s="282">
        <v>5</v>
      </c>
      <c r="U56" s="282">
        <v>5</v>
      </c>
      <c r="V56" s="282">
        <v>5</v>
      </c>
      <c r="W56" s="282">
        <v>5</v>
      </c>
      <c r="X56" s="282">
        <v>5</v>
      </c>
      <c r="Y56" s="88">
        <v>2</v>
      </c>
    </row>
    <row r="57" spans="1:32" ht="31.5" x14ac:dyDescent="0.25">
      <c r="A57" s="282">
        <v>7</v>
      </c>
      <c r="B57" s="355" t="s">
        <v>215</v>
      </c>
      <c r="C57" s="109" t="s">
        <v>21</v>
      </c>
      <c r="D57" s="1"/>
      <c r="E57" s="88" t="s">
        <v>21</v>
      </c>
      <c r="F57" s="5">
        <f t="shared" si="1"/>
        <v>160</v>
      </c>
      <c r="G57" s="12"/>
      <c r="H57" s="16"/>
      <c r="I57" s="16">
        <v>10</v>
      </c>
      <c r="J57" s="16">
        <v>10</v>
      </c>
      <c r="K57" s="16">
        <v>10</v>
      </c>
      <c r="L57" s="16">
        <v>10</v>
      </c>
      <c r="M57" s="16">
        <v>10</v>
      </c>
      <c r="N57" s="16">
        <v>10</v>
      </c>
      <c r="O57" s="16">
        <v>10</v>
      </c>
      <c r="P57" s="16">
        <v>10</v>
      </c>
      <c r="Q57" s="16">
        <v>10</v>
      </c>
      <c r="R57" s="16">
        <v>10</v>
      </c>
      <c r="S57" s="16">
        <v>10</v>
      </c>
      <c r="T57" s="16">
        <v>10</v>
      </c>
      <c r="U57" s="16">
        <v>10</v>
      </c>
      <c r="V57" s="16">
        <v>10</v>
      </c>
      <c r="W57" s="16">
        <v>10</v>
      </c>
      <c r="X57" s="16">
        <v>10</v>
      </c>
      <c r="Y57" s="16"/>
    </row>
    <row r="58" spans="1:32" ht="31.5" x14ac:dyDescent="0.25">
      <c r="A58" s="282">
        <v>8</v>
      </c>
      <c r="B58" s="355" t="s">
        <v>216</v>
      </c>
      <c r="C58" s="109" t="s">
        <v>21</v>
      </c>
      <c r="D58" s="1"/>
      <c r="E58" s="88" t="s">
        <v>21</v>
      </c>
      <c r="F58" s="5">
        <f t="shared" si="1"/>
        <v>21</v>
      </c>
      <c r="G58" s="12">
        <v>4</v>
      </c>
      <c r="H58" s="16"/>
      <c r="I58" s="16">
        <v>1</v>
      </c>
      <c r="J58" s="16">
        <v>1</v>
      </c>
      <c r="K58" s="16">
        <v>1</v>
      </c>
      <c r="L58" s="16">
        <v>1</v>
      </c>
      <c r="M58" s="16">
        <v>1</v>
      </c>
      <c r="N58" s="16">
        <v>1</v>
      </c>
      <c r="O58" s="16">
        <v>1</v>
      </c>
      <c r="P58" s="16">
        <v>1</v>
      </c>
      <c r="Q58" s="16">
        <v>1</v>
      </c>
      <c r="R58" s="16">
        <v>1</v>
      </c>
      <c r="S58" s="16">
        <v>1</v>
      </c>
      <c r="T58" s="16">
        <v>1</v>
      </c>
      <c r="U58" s="16">
        <v>1</v>
      </c>
      <c r="V58" s="16">
        <v>1</v>
      </c>
      <c r="W58" s="16">
        <v>1</v>
      </c>
      <c r="X58" s="16">
        <v>1</v>
      </c>
      <c r="Y58" s="16">
        <v>1</v>
      </c>
    </row>
    <row r="59" spans="1:32" ht="15.75" x14ac:dyDescent="0.25">
      <c r="A59" s="282">
        <v>9</v>
      </c>
      <c r="B59" s="355" t="s">
        <v>217</v>
      </c>
      <c r="C59" s="109" t="s">
        <v>21</v>
      </c>
      <c r="D59" s="109"/>
      <c r="E59" s="88" t="s">
        <v>21</v>
      </c>
      <c r="F59" s="5">
        <f t="shared" si="1"/>
        <v>21</v>
      </c>
      <c r="G59" s="12">
        <v>4</v>
      </c>
      <c r="H59" s="16"/>
      <c r="I59" s="16">
        <v>1</v>
      </c>
      <c r="J59" s="16">
        <v>1</v>
      </c>
      <c r="K59" s="16">
        <v>1</v>
      </c>
      <c r="L59" s="16">
        <v>1</v>
      </c>
      <c r="M59" s="16">
        <v>1</v>
      </c>
      <c r="N59" s="16">
        <v>1</v>
      </c>
      <c r="O59" s="16">
        <v>1</v>
      </c>
      <c r="P59" s="16">
        <v>1</v>
      </c>
      <c r="Q59" s="16">
        <v>1</v>
      </c>
      <c r="R59" s="16">
        <v>1</v>
      </c>
      <c r="S59" s="16">
        <v>1</v>
      </c>
      <c r="T59" s="16">
        <v>1</v>
      </c>
      <c r="U59" s="16">
        <v>1</v>
      </c>
      <c r="V59" s="16">
        <v>1</v>
      </c>
      <c r="W59" s="16">
        <v>1</v>
      </c>
      <c r="X59" s="16">
        <v>1</v>
      </c>
      <c r="Y59" s="16">
        <v>1</v>
      </c>
    </row>
    <row r="60" spans="1:32" ht="15.75" x14ac:dyDescent="0.25">
      <c r="A60" s="282">
        <v>10</v>
      </c>
      <c r="B60" s="355" t="s">
        <v>218</v>
      </c>
      <c r="C60" s="109" t="s">
        <v>21</v>
      </c>
      <c r="D60" s="109"/>
      <c r="E60" s="88" t="s">
        <v>21</v>
      </c>
      <c r="F60" s="5">
        <f t="shared" si="1"/>
        <v>16</v>
      </c>
      <c r="G60" s="12"/>
      <c r="H60" s="16"/>
      <c r="I60" s="16">
        <v>1</v>
      </c>
      <c r="J60" s="16">
        <v>1</v>
      </c>
      <c r="K60" s="16">
        <v>1</v>
      </c>
      <c r="L60" s="16">
        <v>1</v>
      </c>
      <c r="M60" s="16">
        <v>1</v>
      </c>
      <c r="N60" s="16">
        <v>1</v>
      </c>
      <c r="O60" s="16">
        <v>1</v>
      </c>
      <c r="P60" s="16">
        <v>1</v>
      </c>
      <c r="Q60" s="16">
        <v>1</v>
      </c>
      <c r="R60" s="16">
        <v>1</v>
      </c>
      <c r="S60" s="16">
        <v>1</v>
      </c>
      <c r="T60" s="16">
        <v>1</v>
      </c>
      <c r="U60" s="16">
        <v>1</v>
      </c>
      <c r="V60" s="16">
        <v>1</v>
      </c>
      <c r="W60" s="16">
        <v>1</v>
      </c>
      <c r="X60" s="16">
        <v>1</v>
      </c>
      <c r="Y60" s="16"/>
    </row>
    <row r="61" spans="1:32" ht="15.75" x14ac:dyDescent="0.25">
      <c r="A61" s="282">
        <v>11</v>
      </c>
      <c r="B61" s="355" t="s">
        <v>219</v>
      </c>
      <c r="C61" s="109" t="s">
        <v>21</v>
      </c>
      <c r="D61" s="109"/>
      <c r="E61" s="88" t="s">
        <v>21</v>
      </c>
      <c r="F61" s="5">
        <f t="shared" si="1"/>
        <v>352</v>
      </c>
      <c r="G61" s="12"/>
      <c r="H61" s="16"/>
      <c r="I61" s="88">
        <v>22</v>
      </c>
      <c r="J61" s="282">
        <v>22</v>
      </c>
      <c r="K61" s="282">
        <v>22</v>
      </c>
      <c r="L61" s="282">
        <v>22</v>
      </c>
      <c r="M61" s="282">
        <v>22</v>
      </c>
      <c r="N61" s="282">
        <v>22</v>
      </c>
      <c r="O61" s="282">
        <v>22</v>
      </c>
      <c r="P61" s="282">
        <v>22</v>
      </c>
      <c r="Q61" s="282">
        <v>22</v>
      </c>
      <c r="R61" s="282">
        <v>22</v>
      </c>
      <c r="S61" s="282">
        <v>22</v>
      </c>
      <c r="T61" s="282">
        <v>22</v>
      </c>
      <c r="U61" s="282">
        <v>22</v>
      </c>
      <c r="V61" s="282">
        <v>22</v>
      </c>
      <c r="W61" s="282">
        <v>22</v>
      </c>
      <c r="X61" s="282">
        <v>22</v>
      </c>
      <c r="Y61" s="88"/>
    </row>
    <row r="62" spans="1:32" ht="15.75" x14ac:dyDescent="0.25">
      <c r="A62" s="282">
        <v>12</v>
      </c>
      <c r="B62" s="355" t="s">
        <v>220</v>
      </c>
      <c r="C62" s="109" t="s">
        <v>21</v>
      </c>
      <c r="D62" s="109"/>
      <c r="E62" s="88" t="s">
        <v>21</v>
      </c>
      <c r="F62" s="5">
        <f t="shared" si="1"/>
        <v>7</v>
      </c>
      <c r="G62" s="12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7</v>
      </c>
    </row>
    <row r="63" spans="1:32" ht="15.75" x14ac:dyDescent="0.25">
      <c r="A63" s="282">
        <v>13</v>
      </c>
      <c r="B63" s="355" t="s">
        <v>221</v>
      </c>
      <c r="C63" s="109" t="s">
        <v>21</v>
      </c>
      <c r="D63" s="109"/>
      <c r="E63" s="88" t="s">
        <v>21</v>
      </c>
      <c r="F63" s="5">
        <f t="shared" si="1"/>
        <v>42</v>
      </c>
      <c r="G63" s="12">
        <v>9</v>
      </c>
      <c r="H63" s="16"/>
      <c r="I63" s="16">
        <v>2</v>
      </c>
      <c r="J63" s="16">
        <v>2</v>
      </c>
      <c r="K63" s="16">
        <v>2</v>
      </c>
      <c r="L63" s="16">
        <v>2</v>
      </c>
      <c r="M63" s="16">
        <v>2</v>
      </c>
      <c r="N63" s="16">
        <v>2</v>
      </c>
      <c r="O63" s="16">
        <v>2</v>
      </c>
      <c r="P63" s="16">
        <v>2</v>
      </c>
      <c r="Q63" s="16">
        <v>2</v>
      </c>
      <c r="R63" s="16">
        <v>2</v>
      </c>
      <c r="S63" s="16">
        <v>2</v>
      </c>
      <c r="T63" s="16">
        <v>2</v>
      </c>
      <c r="U63" s="16">
        <v>2</v>
      </c>
      <c r="V63" s="16">
        <v>2</v>
      </c>
      <c r="W63" s="16">
        <v>2</v>
      </c>
      <c r="X63" s="16">
        <v>2</v>
      </c>
      <c r="Y63" s="16">
        <v>1</v>
      </c>
    </row>
    <row r="64" spans="1:32" ht="15.75" x14ac:dyDescent="0.25">
      <c r="A64" s="282">
        <v>14</v>
      </c>
      <c r="B64" s="356" t="s">
        <v>222</v>
      </c>
      <c r="C64" s="109" t="s">
        <v>21</v>
      </c>
      <c r="D64" s="109"/>
      <c r="E64" s="88" t="s">
        <v>18</v>
      </c>
      <c r="F64" s="5">
        <f t="shared" si="1"/>
        <v>7</v>
      </c>
      <c r="G64" s="12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v>7</v>
      </c>
    </row>
    <row r="65" spans="1:25" ht="15.75" x14ac:dyDescent="0.25">
      <c r="A65" s="282">
        <v>15</v>
      </c>
      <c r="B65" s="355" t="s">
        <v>223</v>
      </c>
      <c r="C65" s="109" t="s">
        <v>21</v>
      </c>
      <c r="D65" s="109"/>
      <c r="E65" s="88" t="s">
        <v>18</v>
      </c>
      <c r="F65" s="5">
        <f t="shared" si="1"/>
        <v>2</v>
      </c>
      <c r="G65" s="12">
        <v>1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v>1</v>
      </c>
    </row>
    <row r="66" spans="1:25" ht="15.75" x14ac:dyDescent="0.25">
      <c r="A66" s="282">
        <v>16</v>
      </c>
      <c r="B66" s="356" t="s">
        <v>224</v>
      </c>
      <c r="C66" s="109" t="s">
        <v>21</v>
      </c>
      <c r="D66" s="109"/>
      <c r="E66" s="88" t="s">
        <v>21</v>
      </c>
      <c r="F66" s="5">
        <f t="shared" si="1"/>
        <v>5</v>
      </c>
      <c r="G66" s="12">
        <v>1</v>
      </c>
      <c r="H66" s="88"/>
      <c r="I66" s="88">
        <v>1</v>
      </c>
      <c r="J66" s="88"/>
      <c r="K66" s="88"/>
      <c r="L66" s="88"/>
      <c r="M66" s="88">
        <v>1</v>
      </c>
      <c r="N66" s="88"/>
      <c r="O66" s="88"/>
      <c r="P66" s="88"/>
      <c r="Q66" s="88">
        <v>1</v>
      </c>
      <c r="R66" s="88"/>
      <c r="S66" s="88"/>
      <c r="T66" s="88"/>
      <c r="U66" s="88">
        <v>1</v>
      </c>
      <c r="V66" s="88"/>
      <c r="W66" s="88"/>
      <c r="X66" s="88"/>
      <c r="Y66" s="88"/>
    </row>
    <row r="67" spans="1:25" ht="15.75" x14ac:dyDescent="0.25">
      <c r="A67" s="282">
        <v>17</v>
      </c>
      <c r="B67" s="355" t="s">
        <v>225</v>
      </c>
      <c r="C67" s="282" t="s">
        <v>21</v>
      </c>
      <c r="D67" s="282"/>
      <c r="E67" s="282" t="s">
        <v>21</v>
      </c>
      <c r="F67" s="5">
        <f t="shared" si="1"/>
        <v>56</v>
      </c>
      <c r="G67" s="12">
        <v>1</v>
      </c>
      <c r="H67" s="282"/>
      <c r="I67" s="282">
        <v>3</v>
      </c>
      <c r="J67" s="282">
        <v>3</v>
      </c>
      <c r="K67" s="282">
        <v>3</v>
      </c>
      <c r="L67" s="282">
        <v>3</v>
      </c>
      <c r="M67" s="282">
        <v>3</v>
      </c>
      <c r="N67" s="282">
        <v>3</v>
      </c>
      <c r="O67" s="282">
        <v>3</v>
      </c>
      <c r="P67" s="282">
        <v>3</v>
      </c>
      <c r="Q67" s="282">
        <v>3</v>
      </c>
      <c r="R67" s="282">
        <v>3</v>
      </c>
      <c r="S67" s="282">
        <v>3</v>
      </c>
      <c r="T67" s="282">
        <v>3</v>
      </c>
      <c r="U67" s="282">
        <v>3</v>
      </c>
      <c r="V67" s="282">
        <v>3</v>
      </c>
      <c r="W67" s="282">
        <v>3</v>
      </c>
      <c r="X67" s="282">
        <v>3</v>
      </c>
      <c r="Y67" s="282">
        <v>7</v>
      </c>
    </row>
    <row r="68" spans="1:25" ht="15.75" x14ac:dyDescent="0.25">
      <c r="A68" s="282">
        <v>18</v>
      </c>
      <c r="B68" s="356" t="s">
        <v>226</v>
      </c>
      <c r="C68" s="282" t="s">
        <v>21</v>
      </c>
      <c r="D68" s="282"/>
      <c r="E68" s="282" t="s">
        <v>21</v>
      </c>
      <c r="F68" s="5">
        <f t="shared" si="1"/>
        <v>1</v>
      </c>
      <c r="G68" s="12">
        <v>1</v>
      </c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</row>
    <row r="69" spans="1:25" ht="15.75" x14ac:dyDescent="0.25">
      <c r="A69" s="282">
        <v>19</v>
      </c>
      <c r="B69" s="357" t="s">
        <v>227</v>
      </c>
      <c r="C69" s="282" t="s">
        <v>21</v>
      </c>
      <c r="D69" s="282"/>
      <c r="E69" s="282" t="s">
        <v>21</v>
      </c>
      <c r="F69" s="5">
        <f t="shared" si="1"/>
        <v>1</v>
      </c>
      <c r="G69" s="12">
        <v>1</v>
      </c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</row>
    <row r="70" spans="1:25" ht="15.75" x14ac:dyDescent="0.25">
      <c r="A70" s="282">
        <v>20</v>
      </c>
      <c r="B70" s="357" t="s">
        <v>228</v>
      </c>
      <c r="C70" s="282" t="s">
        <v>21</v>
      </c>
      <c r="D70" s="282"/>
      <c r="E70" s="282" t="s">
        <v>21</v>
      </c>
      <c r="F70" s="5">
        <f t="shared" si="1"/>
        <v>19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</row>
    <row r="71" spans="1:25" ht="15.75" x14ac:dyDescent="0.25">
      <c r="A71" s="282">
        <v>21</v>
      </c>
      <c r="B71" s="357" t="s">
        <v>229</v>
      </c>
      <c r="C71" s="282" t="s">
        <v>21</v>
      </c>
      <c r="D71" s="282"/>
      <c r="E71" s="282" t="s">
        <v>21</v>
      </c>
      <c r="F71" s="5">
        <f t="shared" si="1"/>
        <v>0</v>
      </c>
      <c r="G71" s="1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</row>
    <row r="72" spans="1:25" ht="15.75" x14ac:dyDescent="0.25">
      <c r="A72" s="282">
        <v>22</v>
      </c>
      <c r="B72" s="357" t="s">
        <v>230</v>
      </c>
      <c r="C72" s="282" t="s">
        <v>21</v>
      </c>
      <c r="D72" s="282"/>
      <c r="E72" s="282" t="s">
        <v>21</v>
      </c>
      <c r="F72" s="5">
        <f t="shared" si="1"/>
        <v>0</v>
      </c>
      <c r="G72" s="1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</row>
    <row r="73" spans="1:25" ht="15.75" x14ac:dyDescent="0.25">
      <c r="A73" s="282">
        <v>23</v>
      </c>
      <c r="B73" s="357" t="s">
        <v>231</v>
      </c>
      <c r="C73" s="282" t="s">
        <v>21</v>
      </c>
      <c r="D73" s="109"/>
      <c r="E73" s="282" t="s">
        <v>21</v>
      </c>
      <c r="F73" s="5">
        <f t="shared" si="1"/>
        <v>1</v>
      </c>
      <c r="G73" s="12">
        <v>1</v>
      </c>
      <c r="H73" s="88"/>
      <c r="I73" s="88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88"/>
    </row>
    <row r="74" spans="1:25" ht="15.75" x14ac:dyDescent="0.25">
      <c r="A74" s="282">
        <v>24</v>
      </c>
      <c r="B74" s="357" t="s">
        <v>232</v>
      </c>
      <c r="C74" s="282" t="s">
        <v>21</v>
      </c>
      <c r="D74" s="282"/>
      <c r="E74" s="282" t="s">
        <v>21</v>
      </c>
      <c r="F74" s="5">
        <f t="shared" si="1"/>
        <v>1</v>
      </c>
      <c r="G74" s="12">
        <v>1</v>
      </c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</row>
    <row r="75" spans="1:25" ht="15.75" x14ac:dyDescent="0.25">
      <c r="A75" s="282">
        <v>25</v>
      </c>
      <c r="B75" s="357" t="s">
        <v>233</v>
      </c>
      <c r="C75" s="282" t="s">
        <v>21</v>
      </c>
      <c r="D75" s="282"/>
      <c r="E75" s="282" t="s">
        <v>21</v>
      </c>
      <c r="F75" s="5">
        <f t="shared" si="1"/>
        <v>1</v>
      </c>
      <c r="G75" s="12">
        <v>1</v>
      </c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</row>
    <row r="76" spans="1:25" ht="15.75" x14ac:dyDescent="0.25">
      <c r="A76" s="282">
        <v>26</v>
      </c>
      <c r="B76" s="357" t="s">
        <v>234</v>
      </c>
      <c r="C76" s="282" t="s">
        <v>21</v>
      </c>
      <c r="D76" s="282"/>
      <c r="E76" s="282" t="s">
        <v>21</v>
      </c>
      <c r="F76" s="5">
        <f t="shared" si="1"/>
        <v>6</v>
      </c>
      <c r="G76" s="12">
        <v>4</v>
      </c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>
        <v>2</v>
      </c>
    </row>
    <row r="77" spans="1:25" ht="15.75" x14ac:dyDescent="0.25">
      <c r="A77" s="282">
        <v>27</v>
      </c>
      <c r="B77" s="357" t="s">
        <v>235</v>
      </c>
      <c r="C77" s="282" t="s">
        <v>21</v>
      </c>
      <c r="D77" s="282"/>
      <c r="E77" s="282" t="s">
        <v>21</v>
      </c>
      <c r="F77" s="5">
        <f t="shared" si="1"/>
        <v>0</v>
      </c>
      <c r="G77" s="1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</row>
    <row r="78" spans="1:25" ht="15.75" x14ac:dyDescent="0.25">
      <c r="A78" s="282">
        <v>28</v>
      </c>
      <c r="B78" s="357" t="s">
        <v>236</v>
      </c>
      <c r="C78" s="282" t="s">
        <v>21</v>
      </c>
      <c r="D78" s="282"/>
      <c r="E78" s="282" t="s">
        <v>21</v>
      </c>
      <c r="F78" s="5">
        <f t="shared" si="1"/>
        <v>2</v>
      </c>
      <c r="G78" s="12">
        <v>2</v>
      </c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</row>
    <row r="79" spans="1:25" ht="15" customHeight="1" x14ac:dyDescent="0.25">
      <c r="A79" s="370" t="s">
        <v>24</v>
      </c>
      <c r="B79" s="370"/>
      <c r="C79" s="370"/>
      <c r="D79" s="370"/>
      <c r="E79" s="370"/>
      <c r="F79" s="5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" customHeight="1" x14ac:dyDescent="0.25">
      <c r="A80" s="282">
        <v>29</v>
      </c>
      <c r="B80" s="341" t="s">
        <v>167</v>
      </c>
      <c r="C80" s="282" t="s">
        <v>20</v>
      </c>
      <c r="D80" s="282"/>
      <c r="E80" s="282" t="s">
        <v>20</v>
      </c>
      <c r="F80" s="5">
        <f t="shared" si="1"/>
        <v>1250.1000000000001</v>
      </c>
      <c r="G80" s="365">
        <v>274</v>
      </c>
      <c r="H80" s="282"/>
      <c r="I80" s="282">
        <v>59.65</v>
      </c>
      <c r="J80" s="282">
        <v>59.65</v>
      </c>
      <c r="K80" s="282">
        <v>59.65</v>
      </c>
      <c r="L80" s="282">
        <v>59.65</v>
      </c>
      <c r="M80" s="282">
        <v>59.65</v>
      </c>
      <c r="N80" s="282">
        <v>59.65</v>
      </c>
      <c r="O80" s="282">
        <v>59.65</v>
      </c>
      <c r="P80" s="282">
        <v>59.65</v>
      </c>
      <c r="Q80" s="282">
        <v>59.65</v>
      </c>
      <c r="R80" s="282">
        <v>59.65</v>
      </c>
      <c r="S80" s="282">
        <v>59.65</v>
      </c>
      <c r="T80" s="282">
        <v>59.65</v>
      </c>
      <c r="U80" s="282">
        <v>59.65</v>
      </c>
      <c r="V80" s="282">
        <v>59.65</v>
      </c>
      <c r="W80" s="282">
        <v>59.65</v>
      </c>
      <c r="X80" s="282">
        <v>59.65</v>
      </c>
      <c r="Y80" s="282">
        <v>21.7</v>
      </c>
    </row>
    <row r="81" spans="1:32" ht="15" customHeight="1" x14ac:dyDescent="0.25">
      <c r="A81" s="282">
        <v>30</v>
      </c>
      <c r="B81" s="343" t="s">
        <v>237</v>
      </c>
      <c r="C81" s="282" t="s">
        <v>20</v>
      </c>
      <c r="D81" s="282"/>
      <c r="E81" s="282" t="s">
        <v>20</v>
      </c>
      <c r="F81" s="5">
        <f t="shared" si="1"/>
        <v>422.32000000000016</v>
      </c>
      <c r="G81" s="366">
        <v>90.8</v>
      </c>
      <c r="H81" s="282"/>
      <c r="I81" s="282">
        <v>20.72</v>
      </c>
      <c r="J81" s="282">
        <v>20.72</v>
      </c>
      <c r="K81" s="282">
        <v>20.72</v>
      </c>
      <c r="L81" s="282">
        <v>20.72</v>
      </c>
      <c r="M81" s="282">
        <v>20.72</v>
      </c>
      <c r="N81" s="282">
        <v>20.72</v>
      </c>
      <c r="O81" s="282">
        <v>20.72</v>
      </c>
      <c r="P81" s="282">
        <v>20.72</v>
      </c>
      <c r="Q81" s="282">
        <v>20.72</v>
      </c>
      <c r="R81" s="282">
        <v>20.72</v>
      </c>
      <c r="S81" s="282">
        <v>20.72</v>
      </c>
      <c r="T81" s="282">
        <v>20.72</v>
      </c>
      <c r="U81" s="282">
        <v>20.72</v>
      </c>
      <c r="V81" s="282">
        <v>20.72</v>
      </c>
      <c r="W81" s="282">
        <v>20.72</v>
      </c>
      <c r="X81" s="282">
        <v>20.72</v>
      </c>
      <c r="Y81" s="282"/>
    </row>
    <row r="82" spans="1:32" ht="15" customHeight="1" x14ac:dyDescent="0.25">
      <c r="A82" s="282">
        <v>31</v>
      </c>
      <c r="B82" s="342" t="s">
        <v>238</v>
      </c>
      <c r="C82" s="282" t="s">
        <v>20</v>
      </c>
      <c r="D82" s="282"/>
      <c r="E82" s="282" t="s">
        <v>20</v>
      </c>
      <c r="F82" s="5">
        <f t="shared" si="1"/>
        <v>75.989999999999995</v>
      </c>
      <c r="G82" s="363"/>
      <c r="H82" s="282"/>
      <c r="I82" s="282">
        <v>4.47</v>
      </c>
      <c r="J82" s="282">
        <v>4.47</v>
      </c>
      <c r="K82" s="282">
        <v>4.47</v>
      </c>
      <c r="L82" s="282">
        <v>4.47</v>
      </c>
      <c r="M82" s="282">
        <v>4.47</v>
      </c>
      <c r="N82" s="282">
        <v>4.47</v>
      </c>
      <c r="O82" s="282">
        <v>4.47</v>
      </c>
      <c r="P82" s="282">
        <v>4.47</v>
      </c>
      <c r="Q82" s="282">
        <v>4.47</v>
      </c>
      <c r="R82" s="282">
        <v>4.47</v>
      </c>
      <c r="S82" s="282">
        <v>4.47</v>
      </c>
      <c r="T82" s="282">
        <v>4.47</v>
      </c>
      <c r="U82" s="282">
        <v>4.47</v>
      </c>
      <c r="V82" s="282">
        <v>4.47</v>
      </c>
      <c r="W82" s="282">
        <v>4.47</v>
      </c>
      <c r="X82" s="282">
        <v>4.47</v>
      </c>
      <c r="Y82" s="282">
        <v>4.47</v>
      </c>
    </row>
    <row r="83" spans="1:32" ht="15" customHeight="1" x14ac:dyDescent="0.25">
      <c r="A83" s="282">
        <v>32</v>
      </c>
      <c r="B83" s="346" t="s">
        <v>239</v>
      </c>
      <c r="C83" s="282" t="s">
        <v>20</v>
      </c>
      <c r="D83" s="282"/>
      <c r="E83" s="282" t="s">
        <v>20</v>
      </c>
      <c r="F83" s="5">
        <f t="shared" si="1"/>
        <v>0</v>
      </c>
      <c r="G83" s="363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</row>
    <row r="84" spans="1:32" ht="15" customHeight="1" x14ac:dyDescent="0.25">
      <c r="A84" s="282">
        <v>33</v>
      </c>
      <c r="B84" s="347" t="s">
        <v>240</v>
      </c>
      <c r="C84" s="282" t="s">
        <v>20</v>
      </c>
      <c r="D84" s="282"/>
      <c r="E84" s="282" t="s">
        <v>20</v>
      </c>
      <c r="F84" s="5">
        <f>SUM(G84:Y84)</f>
        <v>215</v>
      </c>
      <c r="G84" s="366">
        <v>51</v>
      </c>
      <c r="H84" s="282"/>
      <c r="I84" s="282">
        <v>10.25</v>
      </c>
      <c r="J84" s="282">
        <v>10.25</v>
      </c>
      <c r="K84" s="282">
        <v>10.25</v>
      </c>
      <c r="L84" s="282">
        <v>10.25</v>
      </c>
      <c r="M84" s="282">
        <v>10.25</v>
      </c>
      <c r="N84" s="282">
        <v>10.25</v>
      </c>
      <c r="O84" s="282">
        <v>10.25</v>
      </c>
      <c r="P84" s="282">
        <v>10.25</v>
      </c>
      <c r="Q84" s="282">
        <v>10.25</v>
      </c>
      <c r="R84" s="282">
        <v>10.25</v>
      </c>
      <c r="S84" s="282">
        <v>10.25</v>
      </c>
      <c r="T84" s="282">
        <v>10.25</v>
      </c>
      <c r="U84" s="282">
        <v>10.25</v>
      </c>
      <c r="V84" s="282">
        <v>10.25</v>
      </c>
      <c r="W84" s="282">
        <v>10.25</v>
      </c>
      <c r="X84" s="282">
        <v>10.25</v>
      </c>
      <c r="Y84" s="3"/>
    </row>
    <row r="85" spans="1:32" x14ac:dyDescent="0.25">
      <c r="A85" s="282">
        <v>34</v>
      </c>
      <c r="B85" s="343" t="s">
        <v>241</v>
      </c>
      <c r="C85" s="282" t="s">
        <v>20</v>
      </c>
      <c r="D85" s="110"/>
      <c r="E85" s="282" t="s">
        <v>20</v>
      </c>
      <c r="F85" s="5">
        <f t="shared" si="1"/>
        <v>0</v>
      </c>
      <c r="G85" s="364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32" x14ac:dyDescent="0.25">
      <c r="A86" s="282">
        <v>35</v>
      </c>
      <c r="B86" s="352" t="s">
        <v>196</v>
      </c>
      <c r="C86" s="282" t="s">
        <v>20</v>
      </c>
      <c r="D86" s="110"/>
      <c r="E86" s="282" t="s">
        <v>20</v>
      </c>
      <c r="F86" s="5">
        <f t="shared" si="1"/>
        <v>10</v>
      </c>
      <c r="G86" s="13">
        <v>10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32" x14ac:dyDescent="0.25">
      <c r="A87" s="282">
        <v>36</v>
      </c>
      <c r="B87" s="107" t="s">
        <v>39</v>
      </c>
      <c r="C87" s="282" t="s">
        <v>20</v>
      </c>
      <c r="D87" s="110"/>
      <c r="E87" s="282" t="s">
        <v>20</v>
      </c>
      <c r="F87" s="5">
        <f t="shared" si="1"/>
        <v>565.1</v>
      </c>
      <c r="G87" s="12"/>
      <c r="H87" s="88">
        <v>13.1</v>
      </c>
      <c r="I87" s="88">
        <v>34.5</v>
      </c>
      <c r="J87" s="282">
        <v>34.5</v>
      </c>
      <c r="K87" s="282">
        <v>34.5</v>
      </c>
      <c r="L87" s="282">
        <v>34.5</v>
      </c>
      <c r="M87" s="282">
        <v>34.5</v>
      </c>
      <c r="N87" s="282">
        <v>34.5</v>
      </c>
      <c r="O87" s="282">
        <v>34.5</v>
      </c>
      <c r="P87" s="282">
        <v>34.5</v>
      </c>
      <c r="Q87" s="282">
        <v>34.5</v>
      </c>
      <c r="R87" s="282">
        <v>34.5</v>
      </c>
      <c r="S87" s="282">
        <v>34.5</v>
      </c>
      <c r="T87" s="282">
        <v>34.5</v>
      </c>
      <c r="U87" s="282">
        <v>34.5</v>
      </c>
      <c r="V87" s="282">
        <v>34.5</v>
      </c>
      <c r="W87" s="282">
        <v>34.5</v>
      </c>
      <c r="X87" s="282">
        <v>34.5</v>
      </c>
      <c r="Y87" s="88"/>
    </row>
    <row r="88" spans="1:32" x14ac:dyDescent="0.25">
      <c r="A88" s="282">
        <v>37</v>
      </c>
      <c r="B88" s="353" t="s">
        <v>242</v>
      </c>
      <c r="C88" s="282" t="s">
        <v>20</v>
      </c>
      <c r="D88" s="110"/>
      <c r="E88" s="282" t="s">
        <v>20</v>
      </c>
      <c r="F88" s="5">
        <f t="shared" si="1"/>
        <v>410.4</v>
      </c>
      <c r="G88" s="12">
        <v>394.2</v>
      </c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>
        <v>16.2</v>
      </c>
    </row>
    <row r="89" spans="1:32" x14ac:dyDescent="0.25">
      <c r="A89" s="282">
        <v>38</v>
      </c>
      <c r="B89" s="345" t="s">
        <v>244</v>
      </c>
      <c r="C89" s="282" t="s">
        <v>21</v>
      </c>
      <c r="D89" s="110"/>
      <c r="E89" s="282" t="s">
        <v>18</v>
      </c>
      <c r="F89" s="5">
        <f t="shared" si="1"/>
        <v>46</v>
      </c>
      <c r="G89" s="12">
        <v>10</v>
      </c>
      <c r="H89" s="282">
        <v>2</v>
      </c>
      <c r="I89" s="282">
        <v>2</v>
      </c>
      <c r="J89" s="282">
        <v>2</v>
      </c>
      <c r="K89" s="282">
        <v>2</v>
      </c>
      <c r="L89" s="282">
        <v>2</v>
      </c>
      <c r="M89" s="282">
        <v>2</v>
      </c>
      <c r="N89" s="282">
        <v>2</v>
      </c>
      <c r="O89" s="282">
        <v>2</v>
      </c>
      <c r="P89" s="282">
        <v>2</v>
      </c>
      <c r="Q89" s="282">
        <v>2</v>
      </c>
      <c r="R89" s="282">
        <v>2</v>
      </c>
      <c r="S89" s="282">
        <v>2</v>
      </c>
      <c r="T89" s="282">
        <v>2</v>
      </c>
      <c r="U89" s="282">
        <v>2</v>
      </c>
      <c r="V89" s="282">
        <v>2</v>
      </c>
      <c r="W89" s="282">
        <v>2</v>
      </c>
      <c r="X89" s="282">
        <v>2</v>
      </c>
      <c r="Y89" s="282">
        <v>2</v>
      </c>
    </row>
    <row r="90" spans="1:32" x14ac:dyDescent="0.25">
      <c r="A90" s="282">
        <v>39</v>
      </c>
      <c r="B90" s="348" t="s">
        <v>245</v>
      </c>
      <c r="C90" s="282" t="s">
        <v>21</v>
      </c>
      <c r="D90" s="109"/>
      <c r="E90" s="88" t="s">
        <v>18</v>
      </c>
      <c r="F90" s="5">
        <f t="shared" si="1"/>
        <v>56</v>
      </c>
      <c r="G90" s="12">
        <v>1</v>
      </c>
      <c r="H90" s="88"/>
      <c r="I90" s="88">
        <v>3</v>
      </c>
      <c r="J90" s="288">
        <v>3</v>
      </c>
      <c r="K90" s="288">
        <v>3</v>
      </c>
      <c r="L90" s="288">
        <v>3</v>
      </c>
      <c r="M90" s="288">
        <v>3</v>
      </c>
      <c r="N90" s="288">
        <v>3</v>
      </c>
      <c r="O90" s="288">
        <v>3</v>
      </c>
      <c r="P90" s="288">
        <v>3</v>
      </c>
      <c r="Q90" s="288">
        <v>3</v>
      </c>
      <c r="R90" s="288">
        <v>3</v>
      </c>
      <c r="S90" s="288">
        <v>3</v>
      </c>
      <c r="T90" s="288">
        <v>3</v>
      </c>
      <c r="U90" s="288">
        <v>3</v>
      </c>
      <c r="V90" s="288">
        <v>3</v>
      </c>
      <c r="W90" s="288">
        <v>3</v>
      </c>
      <c r="X90" s="288">
        <v>3</v>
      </c>
      <c r="Y90" s="88">
        <v>7</v>
      </c>
    </row>
    <row r="91" spans="1:32" x14ac:dyDescent="0.25">
      <c r="A91" s="282">
        <v>40</v>
      </c>
      <c r="B91" s="344" t="s">
        <v>246</v>
      </c>
      <c r="C91" s="282" t="s">
        <v>21</v>
      </c>
      <c r="D91" s="110"/>
      <c r="E91" s="88" t="s">
        <v>18</v>
      </c>
      <c r="F91" s="5">
        <f t="shared" si="1"/>
        <v>56</v>
      </c>
      <c r="G91" s="13">
        <v>1</v>
      </c>
      <c r="H91" s="1"/>
      <c r="I91" s="1">
        <v>3</v>
      </c>
      <c r="J91" s="1">
        <v>3</v>
      </c>
      <c r="K91" s="1">
        <v>3</v>
      </c>
      <c r="L91" s="1">
        <v>3</v>
      </c>
      <c r="M91" s="1">
        <v>3</v>
      </c>
      <c r="N91" s="1">
        <v>3</v>
      </c>
      <c r="O91" s="1">
        <v>3</v>
      </c>
      <c r="P91" s="1">
        <v>3</v>
      </c>
      <c r="Q91" s="1">
        <v>3</v>
      </c>
      <c r="R91" s="1">
        <v>3</v>
      </c>
      <c r="S91" s="1">
        <v>3</v>
      </c>
      <c r="T91" s="1">
        <v>3</v>
      </c>
      <c r="U91" s="1">
        <v>3</v>
      </c>
      <c r="V91" s="1">
        <v>3</v>
      </c>
      <c r="W91" s="1">
        <v>3</v>
      </c>
      <c r="X91" s="1">
        <v>3</v>
      </c>
      <c r="Y91" s="1">
        <v>7</v>
      </c>
    </row>
    <row r="92" spans="1:32" x14ac:dyDescent="0.25">
      <c r="A92" s="282">
        <v>41</v>
      </c>
      <c r="B92" s="160" t="s">
        <v>49</v>
      </c>
      <c r="C92" s="282" t="s">
        <v>20</v>
      </c>
      <c r="D92" s="110"/>
      <c r="E92" s="88" t="s">
        <v>20</v>
      </c>
      <c r="F92" s="5">
        <f t="shared" si="1"/>
        <v>164</v>
      </c>
      <c r="G92" s="13"/>
      <c r="H92" s="1">
        <v>4</v>
      </c>
      <c r="I92" s="1">
        <v>10</v>
      </c>
      <c r="J92" s="1">
        <v>10</v>
      </c>
      <c r="K92" s="1">
        <v>10</v>
      </c>
      <c r="L92" s="1">
        <v>10</v>
      </c>
      <c r="M92" s="1">
        <v>10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v>10</v>
      </c>
      <c r="T92" s="1">
        <v>10</v>
      </c>
      <c r="U92" s="1">
        <v>10</v>
      </c>
      <c r="V92" s="1">
        <v>10</v>
      </c>
      <c r="W92" s="1">
        <v>10</v>
      </c>
      <c r="X92" s="1">
        <v>10</v>
      </c>
      <c r="Y92" s="1"/>
    </row>
    <row r="93" spans="1:32" x14ac:dyDescent="0.25">
      <c r="A93" s="282">
        <v>42</v>
      </c>
      <c r="B93" s="108" t="s">
        <v>58</v>
      </c>
      <c r="C93" s="282" t="s">
        <v>20</v>
      </c>
      <c r="D93" s="110"/>
      <c r="E93" s="88" t="s">
        <v>20</v>
      </c>
      <c r="F93" s="5">
        <f t="shared" si="1"/>
        <v>8</v>
      </c>
      <c r="G93" s="13">
        <v>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32" x14ac:dyDescent="0.25">
      <c r="A94" s="368">
        <v>43</v>
      </c>
      <c r="B94" s="349" t="s">
        <v>243</v>
      </c>
      <c r="C94" s="282" t="s">
        <v>20</v>
      </c>
      <c r="D94" s="110"/>
      <c r="E94" s="282" t="s">
        <v>20</v>
      </c>
      <c r="F94" s="5">
        <f t="shared" si="1"/>
        <v>68</v>
      </c>
      <c r="G94" s="13"/>
      <c r="H94" s="1">
        <v>4</v>
      </c>
      <c r="I94" s="1">
        <v>4</v>
      </c>
      <c r="J94" s="1">
        <v>4</v>
      </c>
      <c r="K94" s="1">
        <v>4</v>
      </c>
      <c r="L94" s="1">
        <v>4</v>
      </c>
      <c r="M94" s="1">
        <v>4</v>
      </c>
      <c r="N94" s="1">
        <v>4</v>
      </c>
      <c r="O94" s="1">
        <v>4</v>
      </c>
      <c r="P94" s="1">
        <v>4</v>
      </c>
      <c r="Q94" s="1">
        <v>4</v>
      </c>
      <c r="R94" s="1">
        <v>4</v>
      </c>
      <c r="S94" s="1">
        <v>4</v>
      </c>
      <c r="T94" s="1">
        <v>4</v>
      </c>
      <c r="U94" s="1">
        <v>4</v>
      </c>
      <c r="V94" s="1">
        <v>4</v>
      </c>
      <c r="W94" s="1">
        <v>4</v>
      </c>
      <c r="X94" s="1">
        <v>4</v>
      </c>
      <c r="Y94" s="1"/>
    </row>
    <row r="95" spans="1:32" ht="15.75" customHeight="1" x14ac:dyDescent="0.25">
      <c r="A95" s="371" t="s">
        <v>128</v>
      </c>
      <c r="B95" s="372"/>
      <c r="C95" s="372"/>
      <c r="D95" s="372"/>
      <c r="E95" s="372"/>
      <c r="F95" s="372"/>
      <c r="G95" s="372"/>
      <c r="H95" s="372"/>
      <c r="I95" s="372"/>
      <c r="J95" s="372"/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3"/>
    </row>
    <row r="96" spans="1:32" ht="15.75" x14ac:dyDescent="0.25">
      <c r="A96" s="88">
        <v>1</v>
      </c>
      <c r="B96" s="355" t="s">
        <v>214</v>
      </c>
      <c r="C96" s="109" t="s">
        <v>21</v>
      </c>
      <c r="D96" s="109"/>
      <c r="E96" s="88" t="s">
        <v>21</v>
      </c>
      <c r="F96" s="5">
        <f t="shared" ref="F96:F104" si="2">SUM(G96:AF96)</f>
        <v>31</v>
      </c>
      <c r="G96" s="12"/>
      <c r="H96" s="88">
        <v>31</v>
      </c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157"/>
      <c r="AA96" s="157"/>
      <c r="AB96" s="157"/>
      <c r="AC96" s="157"/>
      <c r="AD96" s="88"/>
      <c r="AE96" s="157"/>
      <c r="AF96" s="88"/>
    </row>
    <row r="97" spans="1:32" ht="15.75" x14ac:dyDescent="0.25">
      <c r="A97" s="109">
        <v>2</v>
      </c>
      <c r="B97" s="357" t="s">
        <v>228</v>
      </c>
      <c r="C97" s="109" t="s">
        <v>21</v>
      </c>
      <c r="D97" s="109"/>
      <c r="E97" s="109" t="s">
        <v>21</v>
      </c>
      <c r="F97" s="5">
        <f t="shared" si="2"/>
        <v>2</v>
      </c>
      <c r="G97" s="12"/>
      <c r="H97" s="109">
        <v>2</v>
      </c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57"/>
      <c r="AA97" s="157"/>
      <c r="AB97" s="157"/>
      <c r="AC97" s="157"/>
      <c r="AD97" s="109"/>
      <c r="AE97" s="157"/>
      <c r="AF97" s="109"/>
    </row>
    <row r="98" spans="1:32" ht="15.75" x14ac:dyDescent="0.25">
      <c r="A98" s="282">
        <v>3</v>
      </c>
      <c r="B98" s="355" t="s">
        <v>218</v>
      </c>
      <c r="C98" s="109" t="s">
        <v>21</v>
      </c>
      <c r="D98" s="1"/>
      <c r="E98" s="88" t="s">
        <v>21</v>
      </c>
      <c r="F98" s="5">
        <f t="shared" si="2"/>
        <v>7</v>
      </c>
      <c r="G98" s="12"/>
      <c r="H98" s="16">
        <v>7</v>
      </c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spans="1:32" ht="31.5" x14ac:dyDescent="0.25">
      <c r="A99" s="282">
        <v>4</v>
      </c>
      <c r="B99" s="355" t="s">
        <v>216</v>
      </c>
      <c r="C99" s="109" t="s">
        <v>21</v>
      </c>
      <c r="D99" s="109"/>
      <c r="E99" s="60" t="s">
        <v>21</v>
      </c>
      <c r="F99" s="5">
        <f t="shared" si="2"/>
        <v>9</v>
      </c>
      <c r="G99" s="12"/>
      <c r="H99" s="16">
        <v>9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spans="1:32" ht="15.75" x14ac:dyDescent="0.25">
      <c r="A100" s="282">
        <v>5</v>
      </c>
      <c r="B100" s="355" t="s">
        <v>221</v>
      </c>
      <c r="C100" s="109" t="s">
        <v>21</v>
      </c>
      <c r="D100" s="109"/>
      <c r="E100" s="60" t="s">
        <v>21</v>
      </c>
      <c r="F100" s="5">
        <f t="shared" si="2"/>
        <v>13</v>
      </c>
      <c r="G100" s="12"/>
      <c r="H100" s="16">
        <v>13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x14ac:dyDescent="0.25">
      <c r="A101" s="370" t="s">
        <v>24</v>
      </c>
      <c r="B101" s="370"/>
      <c r="C101" s="370"/>
      <c r="D101" s="370"/>
      <c r="E101" s="370"/>
      <c r="F101" s="5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5">
      <c r="A102" s="157">
        <v>6</v>
      </c>
      <c r="B102" s="341" t="s">
        <v>167</v>
      </c>
      <c r="C102" s="157" t="s">
        <v>20</v>
      </c>
      <c r="D102" s="157"/>
      <c r="E102" s="157" t="s">
        <v>20</v>
      </c>
      <c r="F102" s="5">
        <f t="shared" si="2"/>
        <v>261.7</v>
      </c>
      <c r="G102" s="3"/>
      <c r="H102" s="3">
        <v>261.7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5">
      <c r="A103" s="60">
        <v>7</v>
      </c>
      <c r="B103" s="343" t="s">
        <v>237</v>
      </c>
      <c r="C103" s="109" t="s">
        <v>20</v>
      </c>
      <c r="D103" s="110"/>
      <c r="E103" s="60" t="s">
        <v>20</v>
      </c>
      <c r="F103" s="5">
        <f t="shared" si="2"/>
        <v>150.80000000000001</v>
      </c>
      <c r="G103" s="13"/>
      <c r="H103" s="1">
        <v>150.80000000000001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0"/>
    </row>
    <row r="104" spans="1:32" x14ac:dyDescent="0.25">
      <c r="A104" s="157">
        <v>8</v>
      </c>
      <c r="B104" s="106" t="s">
        <v>247</v>
      </c>
      <c r="C104" s="109" t="s">
        <v>20</v>
      </c>
      <c r="D104" s="109"/>
      <c r="E104" s="60" t="s">
        <v>20</v>
      </c>
      <c r="F104" s="5">
        <f t="shared" si="2"/>
        <v>389.5</v>
      </c>
      <c r="G104" s="12"/>
      <c r="H104" s="60">
        <v>389.5</v>
      </c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157"/>
      <c r="AA104" s="157"/>
      <c r="AB104" s="157"/>
      <c r="AC104" s="157"/>
      <c r="AD104" s="60"/>
      <c r="AE104" s="157"/>
      <c r="AF104" s="2"/>
    </row>
    <row r="105" spans="1:32" ht="15.75" x14ac:dyDescent="0.25">
      <c r="A105" s="376" t="s">
        <v>52</v>
      </c>
      <c r="B105" s="377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  <c r="AB105" s="377"/>
      <c r="AC105" s="377"/>
      <c r="AD105" s="377"/>
      <c r="AE105" s="377"/>
      <c r="AF105" s="378"/>
    </row>
    <row r="106" spans="1:32" ht="15.75" x14ac:dyDescent="0.25">
      <c r="A106" s="371" t="s">
        <v>50</v>
      </c>
      <c r="B106" s="372"/>
      <c r="C106" s="372"/>
      <c r="D106" s="372"/>
      <c r="E106" s="372"/>
      <c r="F106" s="372"/>
      <c r="G106" s="372"/>
      <c r="H106" s="372"/>
      <c r="I106" s="372"/>
      <c r="J106" s="372"/>
      <c r="K106" s="372"/>
      <c r="L106" s="372"/>
      <c r="M106" s="372"/>
      <c r="N106" s="372"/>
      <c r="O106" s="372"/>
      <c r="P106" s="372"/>
      <c r="Q106" s="372"/>
      <c r="R106" s="372"/>
      <c r="S106" s="372"/>
      <c r="T106" s="372"/>
      <c r="U106" s="372"/>
      <c r="V106" s="372"/>
      <c r="W106" s="372"/>
      <c r="X106" s="372"/>
      <c r="Y106" s="372"/>
      <c r="Z106" s="372"/>
      <c r="AA106" s="372"/>
      <c r="AB106" s="372"/>
      <c r="AC106" s="372"/>
      <c r="AD106" s="372"/>
      <c r="AE106" s="372"/>
      <c r="AF106" s="373"/>
    </row>
    <row r="107" spans="1:32" x14ac:dyDescent="0.25">
      <c r="A107" s="60">
        <v>1</v>
      </c>
      <c r="B107" s="361" t="s">
        <v>226</v>
      </c>
      <c r="C107" s="109" t="s">
        <v>21</v>
      </c>
      <c r="D107" s="109"/>
      <c r="E107" s="60" t="s">
        <v>21</v>
      </c>
      <c r="F107" s="5">
        <f t="shared" ref="F107:F108" si="3">SUM(G107:AF107)</f>
        <v>69</v>
      </c>
      <c r="G107" s="12"/>
      <c r="H107" s="60"/>
      <c r="I107" s="60">
        <v>3</v>
      </c>
      <c r="J107" s="288">
        <v>3</v>
      </c>
      <c r="K107" s="288">
        <v>3</v>
      </c>
      <c r="L107" s="288">
        <v>3</v>
      </c>
      <c r="M107" s="288">
        <v>3</v>
      </c>
      <c r="N107" s="288">
        <v>3</v>
      </c>
      <c r="O107" s="288">
        <v>3</v>
      </c>
      <c r="P107" s="288">
        <v>3</v>
      </c>
      <c r="Q107" s="288">
        <v>3</v>
      </c>
      <c r="R107" s="288">
        <v>3</v>
      </c>
      <c r="S107" s="288">
        <v>3</v>
      </c>
      <c r="T107" s="288">
        <v>3</v>
      </c>
      <c r="U107" s="288">
        <v>3</v>
      </c>
      <c r="V107" s="288">
        <v>3</v>
      </c>
      <c r="W107" s="288">
        <v>3</v>
      </c>
      <c r="X107" s="288">
        <v>3</v>
      </c>
      <c r="Y107" s="288">
        <v>3</v>
      </c>
      <c r="Z107" s="288">
        <v>3</v>
      </c>
      <c r="AA107" s="288">
        <v>3</v>
      </c>
      <c r="AB107" s="288">
        <v>3</v>
      </c>
      <c r="AC107" s="288">
        <v>3</v>
      </c>
      <c r="AD107" s="288">
        <v>3</v>
      </c>
      <c r="AE107" s="288">
        <v>3</v>
      </c>
      <c r="AF107" s="60"/>
    </row>
    <row r="108" spans="1:32" x14ac:dyDescent="0.25">
      <c r="A108" s="60">
        <v>2</v>
      </c>
      <c r="B108" s="361" t="s">
        <v>244</v>
      </c>
      <c r="C108" s="109" t="s">
        <v>21</v>
      </c>
      <c r="D108" s="109"/>
      <c r="E108" s="60" t="s">
        <v>21</v>
      </c>
      <c r="F108" s="5">
        <f t="shared" si="3"/>
        <v>46</v>
      </c>
      <c r="G108" s="12"/>
      <c r="H108" s="60"/>
      <c r="I108" s="60">
        <v>2</v>
      </c>
      <c r="J108" s="282">
        <v>2</v>
      </c>
      <c r="K108" s="282">
        <v>2</v>
      </c>
      <c r="L108" s="282">
        <v>2</v>
      </c>
      <c r="M108" s="282">
        <v>2</v>
      </c>
      <c r="N108" s="282">
        <v>2</v>
      </c>
      <c r="O108" s="282">
        <v>2</v>
      </c>
      <c r="P108" s="282">
        <v>2</v>
      </c>
      <c r="Q108" s="282">
        <v>2</v>
      </c>
      <c r="R108" s="282">
        <v>2</v>
      </c>
      <c r="S108" s="282">
        <v>2</v>
      </c>
      <c r="T108" s="282">
        <v>2</v>
      </c>
      <c r="U108" s="282">
        <v>2</v>
      </c>
      <c r="V108" s="282">
        <v>2</v>
      </c>
      <c r="W108" s="282">
        <v>2</v>
      </c>
      <c r="X108" s="282">
        <v>2</v>
      </c>
      <c r="Y108" s="282">
        <v>2</v>
      </c>
      <c r="Z108" s="282">
        <v>2</v>
      </c>
      <c r="AA108" s="282">
        <v>2</v>
      </c>
      <c r="AB108" s="282">
        <v>2</v>
      </c>
      <c r="AC108" s="282">
        <v>2</v>
      </c>
      <c r="AD108" s="282">
        <v>2</v>
      </c>
      <c r="AE108" s="282">
        <v>2</v>
      </c>
      <c r="AF108" s="60"/>
    </row>
    <row r="109" spans="1:32" x14ac:dyDescent="0.25">
      <c r="A109" s="370" t="s">
        <v>24</v>
      </c>
      <c r="B109" s="370"/>
      <c r="C109" s="370"/>
      <c r="D109" s="370"/>
      <c r="E109" s="370"/>
      <c r="F109" s="5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25">
      <c r="A110" s="60">
        <v>3</v>
      </c>
      <c r="B110" s="361" t="s">
        <v>167</v>
      </c>
      <c r="C110" s="109" t="s">
        <v>20</v>
      </c>
      <c r="D110" s="110"/>
      <c r="E110" s="60" t="s">
        <v>20</v>
      </c>
      <c r="F110" s="5">
        <f>SUM(G110:AF110)</f>
        <v>361</v>
      </c>
      <c r="G110" s="13"/>
      <c r="H110" s="1"/>
      <c r="I110" s="1">
        <v>15</v>
      </c>
      <c r="J110" s="1">
        <v>15</v>
      </c>
      <c r="K110" s="1">
        <v>15</v>
      </c>
      <c r="L110" s="1">
        <v>15</v>
      </c>
      <c r="M110" s="1">
        <v>15</v>
      </c>
      <c r="N110" s="1">
        <v>15</v>
      </c>
      <c r="O110" s="1">
        <v>15</v>
      </c>
      <c r="P110" s="1">
        <v>15</v>
      </c>
      <c r="Q110" s="1">
        <v>15</v>
      </c>
      <c r="R110" s="1">
        <v>15</v>
      </c>
      <c r="S110" s="1">
        <v>15</v>
      </c>
      <c r="T110" s="1">
        <v>15</v>
      </c>
      <c r="U110" s="1">
        <v>15</v>
      </c>
      <c r="V110" s="1">
        <v>15</v>
      </c>
      <c r="W110" s="1">
        <v>15</v>
      </c>
      <c r="X110" s="1">
        <v>15</v>
      </c>
      <c r="Y110" s="1">
        <v>15</v>
      </c>
      <c r="Z110" s="1">
        <v>15</v>
      </c>
      <c r="AA110" s="1">
        <v>15</v>
      </c>
      <c r="AB110" s="1">
        <v>15</v>
      </c>
      <c r="AC110" s="1">
        <v>15</v>
      </c>
      <c r="AD110" s="1">
        <v>15</v>
      </c>
      <c r="AE110" s="1">
        <v>15</v>
      </c>
      <c r="AF110" s="10">
        <v>16</v>
      </c>
    </row>
    <row r="111" spans="1:32" x14ac:dyDescent="0.25">
      <c r="A111" s="282">
        <v>4</v>
      </c>
      <c r="B111" s="346" t="s">
        <v>239</v>
      </c>
      <c r="C111" s="157" t="s">
        <v>20</v>
      </c>
      <c r="D111" s="110"/>
      <c r="E111" s="60" t="s">
        <v>20</v>
      </c>
      <c r="F111" s="5">
        <f>SUM(G111:AF111)</f>
        <v>255.59999999999991</v>
      </c>
      <c r="G111" s="12">
        <v>6.1</v>
      </c>
      <c r="H111" s="60"/>
      <c r="I111" s="282">
        <v>8.6</v>
      </c>
      <c r="J111" s="282">
        <v>8.6</v>
      </c>
      <c r="K111" s="282">
        <v>8.6</v>
      </c>
      <c r="L111" s="282">
        <v>8.6</v>
      </c>
      <c r="M111" s="282">
        <v>8.6</v>
      </c>
      <c r="N111" s="282">
        <v>8.6</v>
      </c>
      <c r="O111" s="282">
        <v>8.6</v>
      </c>
      <c r="P111" s="282">
        <v>8.6</v>
      </c>
      <c r="Q111" s="282">
        <v>8.6</v>
      </c>
      <c r="R111" s="282">
        <v>8.6</v>
      </c>
      <c r="S111" s="282">
        <v>8.6</v>
      </c>
      <c r="T111" s="282">
        <v>8.6</v>
      </c>
      <c r="U111" s="282">
        <v>8.6</v>
      </c>
      <c r="V111" s="282">
        <v>8.6</v>
      </c>
      <c r="W111" s="282">
        <v>8.6</v>
      </c>
      <c r="X111" s="282">
        <v>8.6</v>
      </c>
      <c r="Y111" s="282">
        <v>8.6</v>
      </c>
      <c r="Z111" s="282">
        <v>8.6</v>
      </c>
      <c r="AA111" s="282">
        <v>8.6</v>
      </c>
      <c r="AB111" s="282">
        <v>8.6</v>
      </c>
      <c r="AC111" s="282">
        <v>8.6</v>
      </c>
      <c r="AD111" s="282">
        <v>8.6</v>
      </c>
      <c r="AE111" s="282">
        <v>8.6</v>
      </c>
      <c r="AF111" s="60">
        <v>51.7</v>
      </c>
    </row>
    <row r="112" spans="1:32" x14ac:dyDescent="0.25">
      <c r="A112" s="282">
        <v>5</v>
      </c>
      <c r="B112" s="358" t="s">
        <v>91</v>
      </c>
      <c r="C112" s="282" t="s">
        <v>20</v>
      </c>
      <c r="D112" s="110"/>
      <c r="E112" s="282" t="s">
        <v>20</v>
      </c>
      <c r="F112" s="5">
        <f>SUM(G112:AF112)</f>
        <v>255.59999999999991</v>
      </c>
      <c r="G112" s="12">
        <v>6.1</v>
      </c>
      <c r="H112" s="282"/>
      <c r="I112" s="282">
        <v>8.6</v>
      </c>
      <c r="J112" s="282">
        <v>8.6</v>
      </c>
      <c r="K112" s="282">
        <v>8.6</v>
      </c>
      <c r="L112" s="282">
        <v>8.6</v>
      </c>
      <c r="M112" s="282">
        <v>8.6</v>
      </c>
      <c r="N112" s="282">
        <v>8.6</v>
      </c>
      <c r="O112" s="282">
        <v>8.6</v>
      </c>
      <c r="P112" s="282">
        <v>8.6</v>
      </c>
      <c r="Q112" s="282">
        <v>8.6</v>
      </c>
      <c r="R112" s="282">
        <v>8.6</v>
      </c>
      <c r="S112" s="282">
        <v>8.6</v>
      </c>
      <c r="T112" s="282">
        <v>8.6</v>
      </c>
      <c r="U112" s="282">
        <v>8.6</v>
      </c>
      <c r="V112" s="282">
        <v>8.6</v>
      </c>
      <c r="W112" s="282">
        <v>8.6</v>
      </c>
      <c r="X112" s="282">
        <v>8.6</v>
      </c>
      <c r="Y112" s="282">
        <v>8.6</v>
      </c>
      <c r="Z112" s="282">
        <v>8.6</v>
      </c>
      <c r="AA112" s="282">
        <v>8.6</v>
      </c>
      <c r="AB112" s="282">
        <v>8.6</v>
      </c>
      <c r="AC112" s="282">
        <v>8.6</v>
      </c>
      <c r="AD112" s="282">
        <v>8.6</v>
      </c>
      <c r="AE112" s="282">
        <v>8.6</v>
      </c>
      <c r="AF112" s="282">
        <v>51.7</v>
      </c>
    </row>
    <row r="113" spans="1:32" x14ac:dyDescent="0.25">
      <c r="A113" s="282">
        <v>6</v>
      </c>
      <c r="B113" s="359" t="s">
        <v>39</v>
      </c>
      <c r="C113" s="157" t="s">
        <v>20</v>
      </c>
      <c r="D113" s="1"/>
      <c r="E113" s="157" t="s">
        <v>20</v>
      </c>
      <c r="F113" s="5">
        <f>SUM(G113:AF113)</f>
        <v>195.5</v>
      </c>
      <c r="G113" s="14"/>
      <c r="H113" s="3"/>
      <c r="I113" s="282">
        <v>8.5</v>
      </c>
      <c r="J113" s="282">
        <v>8.5</v>
      </c>
      <c r="K113" s="282">
        <v>8.5</v>
      </c>
      <c r="L113" s="282">
        <v>8.5</v>
      </c>
      <c r="M113" s="282">
        <v>8.5</v>
      </c>
      <c r="N113" s="282">
        <v>8.5</v>
      </c>
      <c r="O113" s="282">
        <v>8.5</v>
      </c>
      <c r="P113" s="282">
        <v>8.5</v>
      </c>
      <c r="Q113" s="282">
        <v>8.5</v>
      </c>
      <c r="R113" s="282">
        <v>8.5</v>
      </c>
      <c r="S113" s="282">
        <v>8.5</v>
      </c>
      <c r="T113" s="282">
        <v>8.5</v>
      </c>
      <c r="U113" s="282">
        <v>8.5</v>
      </c>
      <c r="V113" s="282">
        <v>8.5</v>
      </c>
      <c r="W113" s="282">
        <v>8.5</v>
      </c>
      <c r="X113" s="282">
        <v>8.5</v>
      </c>
      <c r="Y113" s="282">
        <v>8.5</v>
      </c>
      <c r="Z113" s="282">
        <v>8.5</v>
      </c>
      <c r="AA113" s="282">
        <v>8.5</v>
      </c>
      <c r="AB113" s="282">
        <v>8.5</v>
      </c>
      <c r="AC113" s="282">
        <v>8.5</v>
      </c>
      <c r="AD113" s="282">
        <v>8.5</v>
      </c>
      <c r="AE113" s="282">
        <v>8.5</v>
      </c>
      <c r="AF113" s="84"/>
    </row>
    <row r="114" spans="1:32" x14ac:dyDescent="0.25">
      <c r="A114" s="282">
        <v>7</v>
      </c>
      <c r="B114" s="360" t="s">
        <v>247</v>
      </c>
      <c r="C114" s="109" t="s">
        <v>20</v>
      </c>
      <c r="D114" s="110"/>
      <c r="E114" s="60" t="s">
        <v>20</v>
      </c>
      <c r="F114" s="5">
        <f>SUM(G114:AF114)</f>
        <v>121.7</v>
      </c>
      <c r="G114" s="13">
        <v>5.7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65">
        <v>116</v>
      </c>
    </row>
    <row r="115" spans="1:32" ht="15.75" x14ac:dyDescent="0.25">
      <c r="A115" s="371" t="s">
        <v>51</v>
      </c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3"/>
    </row>
    <row r="116" spans="1:32" x14ac:dyDescent="0.25">
      <c r="A116" s="157">
        <v>1</v>
      </c>
      <c r="B116" s="361" t="s">
        <v>226</v>
      </c>
      <c r="C116" s="157" t="s">
        <v>21</v>
      </c>
      <c r="D116" s="157"/>
      <c r="E116" s="157" t="s">
        <v>21</v>
      </c>
      <c r="F116" s="5">
        <f>SUM(G116:X116)</f>
        <v>48</v>
      </c>
      <c r="G116" s="12"/>
      <c r="H116" s="157"/>
      <c r="I116" s="157">
        <v>3</v>
      </c>
      <c r="J116" s="288">
        <v>3</v>
      </c>
      <c r="K116" s="288">
        <v>3</v>
      </c>
      <c r="L116" s="288">
        <v>3</v>
      </c>
      <c r="M116" s="288">
        <v>3</v>
      </c>
      <c r="N116" s="288">
        <v>3</v>
      </c>
      <c r="O116" s="288">
        <v>3</v>
      </c>
      <c r="P116" s="288">
        <v>3</v>
      </c>
      <c r="Q116" s="288">
        <v>3</v>
      </c>
      <c r="R116" s="288">
        <v>3</v>
      </c>
      <c r="S116" s="288">
        <v>3</v>
      </c>
      <c r="T116" s="288">
        <v>3</v>
      </c>
      <c r="U116" s="288">
        <v>3</v>
      </c>
      <c r="V116" s="288">
        <v>3</v>
      </c>
      <c r="W116" s="288">
        <v>3</v>
      </c>
      <c r="X116" s="288">
        <v>3</v>
      </c>
      <c r="Y116" s="157" t="s">
        <v>127</v>
      </c>
    </row>
    <row r="117" spans="1:32" x14ac:dyDescent="0.25">
      <c r="A117" s="157">
        <v>2</v>
      </c>
      <c r="B117" s="361" t="s">
        <v>244</v>
      </c>
      <c r="C117" s="157" t="s">
        <v>21</v>
      </c>
      <c r="D117" s="157"/>
      <c r="E117" s="157" t="s">
        <v>21</v>
      </c>
      <c r="F117" s="5">
        <f t="shared" ref="F117" si="4">SUM(G117:Y117)</f>
        <v>32</v>
      </c>
      <c r="G117" s="12"/>
      <c r="H117" s="157"/>
      <c r="I117" s="157">
        <v>2</v>
      </c>
      <c r="J117" s="282">
        <v>2</v>
      </c>
      <c r="K117" s="282">
        <v>2</v>
      </c>
      <c r="L117" s="282">
        <v>2</v>
      </c>
      <c r="M117" s="282">
        <v>2</v>
      </c>
      <c r="N117" s="282">
        <v>2</v>
      </c>
      <c r="O117" s="282">
        <v>2</v>
      </c>
      <c r="P117" s="282">
        <v>2</v>
      </c>
      <c r="Q117" s="282">
        <v>2</v>
      </c>
      <c r="R117" s="282">
        <v>2</v>
      </c>
      <c r="S117" s="282">
        <v>2</v>
      </c>
      <c r="T117" s="282">
        <v>2</v>
      </c>
      <c r="U117" s="282">
        <v>2</v>
      </c>
      <c r="V117" s="282">
        <v>2</v>
      </c>
      <c r="W117" s="282">
        <v>2</v>
      </c>
      <c r="X117" s="282">
        <v>2</v>
      </c>
      <c r="Y117" s="157"/>
    </row>
    <row r="118" spans="1:32" ht="15" customHeight="1" x14ac:dyDescent="0.25">
      <c r="A118" s="370" t="s">
        <v>24</v>
      </c>
      <c r="B118" s="370"/>
      <c r="C118" s="370"/>
      <c r="D118" s="370"/>
      <c r="E118" s="370"/>
      <c r="F118" s="5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32" ht="15" customHeight="1" x14ac:dyDescent="0.25">
      <c r="A119" s="157">
        <v>3</v>
      </c>
      <c r="B119" s="361" t="s">
        <v>167</v>
      </c>
      <c r="C119" s="157" t="s">
        <v>20</v>
      </c>
      <c r="D119" s="110"/>
      <c r="E119" s="157" t="s">
        <v>20</v>
      </c>
      <c r="F119" s="5">
        <f>SUM(G119:Y119)</f>
        <v>251</v>
      </c>
      <c r="G119" s="13"/>
      <c r="H119" s="1"/>
      <c r="I119" s="1">
        <v>15</v>
      </c>
      <c r="J119" s="1">
        <v>15</v>
      </c>
      <c r="K119" s="1">
        <v>15</v>
      </c>
      <c r="L119" s="1">
        <v>15</v>
      </c>
      <c r="M119" s="1">
        <v>15</v>
      </c>
      <c r="N119" s="1">
        <v>15</v>
      </c>
      <c r="O119" s="1">
        <v>15</v>
      </c>
      <c r="P119" s="1">
        <v>15</v>
      </c>
      <c r="Q119" s="1">
        <v>15</v>
      </c>
      <c r="R119" s="1">
        <v>15</v>
      </c>
      <c r="S119" s="1">
        <v>15</v>
      </c>
      <c r="T119" s="1">
        <v>15</v>
      </c>
      <c r="U119" s="1">
        <v>15</v>
      </c>
      <c r="V119" s="1">
        <v>15</v>
      </c>
      <c r="W119" s="1">
        <v>15</v>
      </c>
      <c r="X119" s="1">
        <v>15</v>
      </c>
      <c r="Y119" s="1">
        <v>11</v>
      </c>
    </row>
    <row r="120" spans="1:32" ht="15" customHeight="1" x14ac:dyDescent="0.25">
      <c r="A120" s="157">
        <v>4</v>
      </c>
      <c r="B120" s="346" t="s">
        <v>239</v>
      </c>
      <c r="C120" s="157" t="s">
        <v>20</v>
      </c>
      <c r="D120" s="110"/>
      <c r="E120" s="157" t="s">
        <v>20</v>
      </c>
      <c r="F120" s="5">
        <f>SUM(G120:Y120)</f>
        <v>207.77999999999997</v>
      </c>
      <c r="G120" s="12">
        <v>4.5999999999999996</v>
      </c>
      <c r="H120" s="157"/>
      <c r="I120" s="157">
        <v>9.1300000000000008</v>
      </c>
      <c r="J120" s="282">
        <v>9.1300000000000008</v>
      </c>
      <c r="K120" s="282">
        <v>9.1300000000000008</v>
      </c>
      <c r="L120" s="282">
        <v>9.1300000000000008</v>
      </c>
      <c r="M120" s="282">
        <v>9.1300000000000008</v>
      </c>
      <c r="N120" s="282">
        <v>9.1300000000000008</v>
      </c>
      <c r="O120" s="282">
        <v>9.1300000000000008</v>
      </c>
      <c r="P120" s="282">
        <v>9.1300000000000008</v>
      </c>
      <c r="Q120" s="282">
        <v>9.1300000000000008</v>
      </c>
      <c r="R120" s="282">
        <v>9.1300000000000008</v>
      </c>
      <c r="S120" s="282">
        <v>9.1300000000000008</v>
      </c>
      <c r="T120" s="282">
        <v>9.1300000000000008</v>
      </c>
      <c r="U120" s="282">
        <v>9.1300000000000008</v>
      </c>
      <c r="V120" s="282">
        <v>9.1300000000000008</v>
      </c>
      <c r="W120" s="282">
        <v>9.1300000000000008</v>
      </c>
      <c r="X120" s="282">
        <v>9.1300000000000008</v>
      </c>
      <c r="Y120" s="157">
        <v>57.1</v>
      </c>
    </row>
    <row r="121" spans="1:32" ht="15" customHeight="1" x14ac:dyDescent="0.25">
      <c r="A121" s="282">
        <v>5</v>
      </c>
      <c r="B121" s="358" t="s">
        <v>91</v>
      </c>
      <c r="C121" s="157" t="s">
        <v>20</v>
      </c>
      <c r="D121" s="1"/>
      <c r="E121" s="157" t="s">
        <v>20</v>
      </c>
      <c r="F121" s="5">
        <f>SUM(G121:Y121)</f>
        <v>207.77999999999997</v>
      </c>
      <c r="G121" s="12">
        <v>4.5999999999999996</v>
      </c>
      <c r="H121" s="162"/>
      <c r="I121" s="162">
        <v>9.1300000000000008</v>
      </c>
      <c r="J121" s="282">
        <v>9.1300000000000008</v>
      </c>
      <c r="K121" s="282">
        <v>9.1300000000000008</v>
      </c>
      <c r="L121" s="282">
        <v>9.1300000000000008</v>
      </c>
      <c r="M121" s="282">
        <v>9.1300000000000008</v>
      </c>
      <c r="N121" s="282">
        <v>9.1300000000000008</v>
      </c>
      <c r="O121" s="282">
        <v>9.1300000000000008</v>
      </c>
      <c r="P121" s="282">
        <v>9.1300000000000008</v>
      </c>
      <c r="Q121" s="282">
        <v>9.1300000000000008</v>
      </c>
      <c r="R121" s="282">
        <v>9.1300000000000008</v>
      </c>
      <c r="S121" s="282">
        <v>9.1300000000000008</v>
      </c>
      <c r="T121" s="282">
        <v>9.1300000000000008</v>
      </c>
      <c r="U121" s="282">
        <v>9.1300000000000008</v>
      </c>
      <c r="V121" s="282">
        <v>9.1300000000000008</v>
      </c>
      <c r="W121" s="282">
        <v>9.1300000000000008</v>
      </c>
      <c r="X121" s="282">
        <v>9.1300000000000008</v>
      </c>
      <c r="Y121" s="162">
        <v>57.1</v>
      </c>
    </row>
    <row r="122" spans="1:32" ht="15" customHeight="1" x14ac:dyDescent="0.25">
      <c r="A122" s="282">
        <v>6</v>
      </c>
      <c r="B122" s="359" t="s">
        <v>39</v>
      </c>
      <c r="C122" s="157" t="s">
        <v>20</v>
      </c>
      <c r="D122" s="1"/>
      <c r="E122" s="157" t="s">
        <v>20</v>
      </c>
      <c r="F122" s="5">
        <f>SUM(G122:Y122)</f>
        <v>124.79999999999997</v>
      </c>
      <c r="G122" s="14"/>
      <c r="H122" s="3"/>
      <c r="I122" s="282">
        <v>7.8</v>
      </c>
      <c r="J122" s="282">
        <v>7.8</v>
      </c>
      <c r="K122" s="282">
        <v>7.8</v>
      </c>
      <c r="L122" s="282">
        <v>7.8</v>
      </c>
      <c r="M122" s="282">
        <v>7.8</v>
      </c>
      <c r="N122" s="282">
        <v>7.8</v>
      </c>
      <c r="O122" s="282">
        <v>7.8</v>
      </c>
      <c r="P122" s="282">
        <v>7.8</v>
      </c>
      <c r="Q122" s="282">
        <v>7.8</v>
      </c>
      <c r="R122" s="282">
        <v>7.8</v>
      </c>
      <c r="S122" s="282">
        <v>7.8</v>
      </c>
      <c r="T122" s="282">
        <v>7.8</v>
      </c>
      <c r="U122" s="282">
        <v>7.8</v>
      </c>
      <c r="V122" s="282">
        <v>7.8</v>
      </c>
      <c r="W122" s="282">
        <v>7.8</v>
      </c>
      <c r="X122" s="282">
        <v>7.8</v>
      </c>
      <c r="Y122" s="3"/>
    </row>
    <row r="123" spans="1:32" ht="15" customHeight="1" x14ac:dyDescent="0.25">
      <c r="A123" s="282">
        <v>7</v>
      </c>
      <c r="B123" s="360" t="s">
        <v>247</v>
      </c>
      <c r="C123" s="157" t="s">
        <v>20</v>
      </c>
      <c r="D123" s="110"/>
      <c r="E123" s="157" t="s">
        <v>20</v>
      </c>
      <c r="F123" s="5">
        <f>SUM(G123:Y123)</f>
        <v>132.5</v>
      </c>
      <c r="G123" s="13">
        <v>4.2</v>
      </c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>
        <v>128.30000000000001</v>
      </c>
    </row>
  </sheetData>
  <mergeCells count="14">
    <mergeCell ref="A118:E118"/>
    <mergeCell ref="A50:AF50"/>
    <mergeCell ref="A1:AG1"/>
    <mergeCell ref="A2:AF2"/>
    <mergeCell ref="A4:AF4"/>
    <mergeCell ref="A5:AF5"/>
    <mergeCell ref="A34:E34"/>
    <mergeCell ref="A79:E79"/>
    <mergeCell ref="A115:AF115"/>
    <mergeCell ref="A95:AF95"/>
    <mergeCell ref="A101:E101"/>
    <mergeCell ref="A105:AF105"/>
    <mergeCell ref="A106:AF106"/>
    <mergeCell ref="A109:E109"/>
  </mergeCells>
  <pageMargins left="0.19685039370078741" right="0.19685039370078741" top="0.35433070866141736" bottom="0.15748031496062992" header="0.31496062992125984" footer="0.31496062992125984"/>
  <pageSetup paperSize="9" scale="4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AF110"/>
  <sheetViews>
    <sheetView topLeftCell="P1" zoomScale="91" zoomScaleNormal="91" zoomScalePageLayoutView="147" workbookViewId="0">
      <selection activeCell="AC91" sqref="AC91"/>
    </sheetView>
  </sheetViews>
  <sheetFormatPr defaultColWidth="8.85546875" defaultRowHeight="15" x14ac:dyDescent="0.25"/>
  <cols>
    <col min="1" max="1" width="19.85546875" customWidth="1"/>
    <col min="2" max="2" width="17.140625" customWidth="1"/>
    <col min="3" max="3" width="13.28515625" customWidth="1"/>
    <col min="4" max="4" width="17.85546875" customWidth="1"/>
    <col min="5" max="5" width="25.7109375" customWidth="1"/>
    <col min="6" max="6" width="26.42578125" customWidth="1"/>
    <col min="7" max="7" width="16" customWidth="1"/>
    <col min="8" max="8" width="13.85546875" customWidth="1"/>
    <col min="9" max="9" width="13.42578125" customWidth="1"/>
    <col min="10" max="10" width="15.42578125" customWidth="1"/>
    <col min="11" max="11" width="17.140625" customWidth="1"/>
    <col min="12" max="12" width="11.42578125" style="42" customWidth="1"/>
    <col min="13" max="13" width="11.42578125" customWidth="1"/>
    <col min="14" max="14" width="13.28515625" customWidth="1"/>
    <col min="15" max="15" width="12.140625" customWidth="1"/>
    <col min="17" max="17" width="19.28515625" customWidth="1"/>
    <col min="18" max="18" width="22.42578125" customWidth="1"/>
    <col min="19" max="19" width="17.140625" customWidth="1"/>
    <col min="20" max="20" width="19.28515625" customWidth="1"/>
    <col min="21" max="21" width="17.85546875" customWidth="1"/>
    <col min="22" max="22" width="26.42578125" customWidth="1"/>
    <col min="23" max="23" width="30" customWidth="1"/>
    <col min="24" max="24" width="13.85546875" customWidth="1"/>
    <col min="25" max="25" width="13.42578125" customWidth="1"/>
    <col min="26" max="26" width="15.42578125" customWidth="1"/>
    <col min="27" max="27" width="17.140625" customWidth="1"/>
    <col min="28" max="29" width="11.42578125" customWidth="1"/>
    <col min="30" max="30" width="13.28515625" customWidth="1"/>
    <col min="31" max="31" width="14.7109375" customWidth="1"/>
  </cols>
  <sheetData>
    <row r="1" spans="1:32" ht="16.5" thickBot="1" x14ac:dyDescent="0.3">
      <c r="A1" s="33" t="s">
        <v>41</v>
      </c>
      <c r="Q1" s="147"/>
      <c r="R1" s="33" t="s">
        <v>42</v>
      </c>
      <c r="AC1" s="42"/>
    </row>
    <row r="2" spans="1:32" ht="47.25" customHeight="1" x14ac:dyDescent="0.25">
      <c r="D2" s="121" t="s">
        <v>86</v>
      </c>
      <c r="G2" s="35" t="s">
        <v>24</v>
      </c>
      <c r="H2" s="35" t="s">
        <v>36</v>
      </c>
      <c r="I2" s="35" t="s">
        <v>54</v>
      </c>
      <c r="J2" s="35" t="s">
        <v>169</v>
      </c>
      <c r="K2" s="36" t="s">
        <v>31</v>
      </c>
      <c r="L2" s="43" t="s">
        <v>200</v>
      </c>
      <c r="M2" s="37" t="s">
        <v>39</v>
      </c>
      <c r="N2" s="138" t="s">
        <v>49</v>
      </c>
      <c r="O2" s="136"/>
      <c r="Q2" s="148"/>
      <c r="U2" s="121" t="s">
        <v>86</v>
      </c>
      <c r="X2" s="35" t="s">
        <v>24</v>
      </c>
      <c r="Y2" s="35" t="s">
        <v>36</v>
      </c>
      <c r="Z2" s="35" t="s">
        <v>54</v>
      </c>
      <c r="AA2" s="35" t="s">
        <v>169</v>
      </c>
      <c r="AB2" s="36" t="s">
        <v>31</v>
      </c>
      <c r="AC2" s="43" t="s">
        <v>200</v>
      </c>
      <c r="AD2" s="37" t="s">
        <v>39</v>
      </c>
      <c r="AE2" s="138" t="s">
        <v>49</v>
      </c>
      <c r="AF2" s="136"/>
    </row>
    <row r="3" spans="1:32" ht="39.75" customHeight="1" x14ac:dyDescent="0.25">
      <c r="A3" s="17" t="s">
        <v>117</v>
      </c>
      <c r="B3" s="18" t="s">
        <v>32</v>
      </c>
      <c r="C3" s="402" t="s">
        <v>43</v>
      </c>
      <c r="D3" s="122" t="s">
        <v>168</v>
      </c>
      <c r="E3" s="126" t="s">
        <v>171</v>
      </c>
      <c r="F3" s="132" t="s">
        <v>167</v>
      </c>
      <c r="G3" s="131">
        <v>64.599999999999994</v>
      </c>
      <c r="H3" s="19">
        <v>6.4</v>
      </c>
      <c r="I3" s="21">
        <v>6.6</v>
      </c>
      <c r="J3" s="19">
        <v>2.5</v>
      </c>
      <c r="K3" s="22">
        <f t="shared" ref="K3:K11" si="0">SUM(G3:J3)</f>
        <v>80.099999999999994</v>
      </c>
      <c r="L3" s="27"/>
      <c r="M3" s="420">
        <v>28.5</v>
      </c>
      <c r="N3" s="423">
        <v>10</v>
      </c>
      <c r="O3" s="412"/>
      <c r="Q3" s="149"/>
      <c r="R3" s="17" t="s">
        <v>117</v>
      </c>
      <c r="S3" s="18" t="s">
        <v>32</v>
      </c>
      <c r="T3" s="402" t="s">
        <v>43</v>
      </c>
      <c r="U3" s="122" t="s">
        <v>168</v>
      </c>
      <c r="V3" s="126" t="s">
        <v>171</v>
      </c>
      <c r="W3" s="132" t="s">
        <v>167</v>
      </c>
      <c r="X3" s="131">
        <v>45.3</v>
      </c>
      <c r="Y3" s="19">
        <v>7.6</v>
      </c>
      <c r="Z3" s="21">
        <v>6.6</v>
      </c>
      <c r="AA3" s="19">
        <v>2.5</v>
      </c>
      <c r="AB3" s="22">
        <f t="shared" ref="AB3:AB10" si="1">SUM(X3:AA3)</f>
        <v>62</v>
      </c>
      <c r="AC3" s="337"/>
      <c r="AD3" s="418">
        <v>34.5</v>
      </c>
      <c r="AE3" s="419">
        <v>10</v>
      </c>
      <c r="AF3" s="412"/>
    </row>
    <row r="4" spans="1:32" ht="31.5" x14ac:dyDescent="0.25">
      <c r="A4" s="17" t="s">
        <v>118</v>
      </c>
      <c r="B4" s="18" t="s">
        <v>33</v>
      </c>
      <c r="C4" s="413"/>
      <c r="D4" s="122" t="s">
        <v>168</v>
      </c>
      <c r="E4" s="126" t="s">
        <v>172</v>
      </c>
      <c r="F4" s="132" t="s">
        <v>167</v>
      </c>
      <c r="G4" s="131">
        <v>64.599999999999994</v>
      </c>
      <c r="H4" s="19">
        <v>6.4</v>
      </c>
      <c r="I4" s="21">
        <v>6.6</v>
      </c>
      <c r="J4" s="19"/>
      <c r="K4" s="22">
        <f t="shared" si="0"/>
        <v>77.599999999999994</v>
      </c>
      <c r="L4" s="27"/>
      <c r="M4" s="421"/>
      <c r="N4" s="424"/>
      <c r="O4" s="412"/>
      <c r="Q4" s="149"/>
      <c r="R4" s="17" t="s">
        <v>202</v>
      </c>
      <c r="S4" s="18" t="s">
        <v>33</v>
      </c>
      <c r="T4" s="413"/>
      <c r="U4" s="122" t="s">
        <v>168</v>
      </c>
      <c r="V4" s="126" t="s">
        <v>172</v>
      </c>
      <c r="W4" s="132" t="s">
        <v>167</v>
      </c>
      <c r="X4" s="131">
        <v>45.3</v>
      </c>
      <c r="Y4" s="19">
        <v>7.6</v>
      </c>
      <c r="Z4" s="21">
        <v>6.6</v>
      </c>
      <c r="AA4" s="19"/>
      <c r="AB4" s="22">
        <f t="shared" si="1"/>
        <v>59.5</v>
      </c>
      <c r="AC4" s="337"/>
      <c r="AD4" s="418"/>
      <c r="AE4" s="419"/>
      <c r="AF4" s="412"/>
    </row>
    <row r="5" spans="1:32" ht="32.25" customHeight="1" x14ac:dyDescent="0.25">
      <c r="A5" s="20"/>
      <c r="B5" s="18" t="s">
        <v>34</v>
      </c>
      <c r="C5" s="413"/>
      <c r="D5" s="123" t="s">
        <v>170</v>
      </c>
      <c r="E5" s="126" t="s">
        <v>195</v>
      </c>
      <c r="F5" s="132" t="s">
        <v>167</v>
      </c>
      <c r="G5" s="131">
        <v>64.599999999999994</v>
      </c>
      <c r="H5" s="19">
        <v>6.4</v>
      </c>
      <c r="I5" s="21">
        <v>6.6</v>
      </c>
      <c r="J5" s="19"/>
      <c r="K5" s="22">
        <f t="shared" si="0"/>
        <v>77.599999999999994</v>
      </c>
      <c r="L5" s="27"/>
      <c r="M5" s="422"/>
      <c r="N5" s="425"/>
      <c r="O5" s="412"/>
      <c r="Q5" s="150"/>
      <c r="R5" s="20"/>
      <c r="S5" s="18"/>
      <c r="T5" s="413"/>
      <c r="U5" s="295"/>
      <c r="V5" s="126"/>
      <c r="W5" s="132"/>
      <c r="X5" s="131"/>
      <c r="Y5" s="19"/>
      <c r="Z5" s="21"/>
      <c r="AA5" s="19"/>
      <c r="AB5" s="22">
        <f t="shared" si="1"/>
        <v>0</v>
      </c>
      <c r="AC5" s="27"/>
      <c r="AD5" s="140"/>
      <c r="AE5" s="336"/>
      <c r="AF5" s="412"/>
    </row>
    <row r="6" spans="1:32" ht="33" customHeight="1" x14ac:dyDescent="0.25">
      <c r="B6" s="114" t="s">
        <v>177</v>
      </c>
      <c r="C6" s="402" t="s">
        <v>44</v>
      </c>
      <c r="D6" s="124" t="s">
        <v>175</v>
      </c>
      <c r="E6" s="114" t="s">
        <v>173</v>
      </c>
      <c r="F6" s="69" t="s">
        <v>174</v>
      </c>
      <c r="G6" s="26">
        <v>61.2</v>
      </c>
      <c r="H6" s="19">
        <v>3.2</v>
      </c>
      <c r="I6" s="19"/>
      <c r="J6" s="19">
        <v>6</v>
      </c>
      <c r="K6" s="22">
        <f t="shared" si="0"/>
        <v>70.400000000000006</v>
      </c>
      <c r="L6" s="27"/>
      <c r="M6" s="112"/>
      <c r="N6" s="47"/>
      <c r="O6" s="55"/>
      <c r="Q6" s="148"/>
      <c r="S6" s="114" t="s">
        <v>177</v>
      </c>
      <c r="T6" s="402" t="s">
        <v>44</v>
      </c>
      <c r="U6" s="289" t="s">
        <v>175</v>
      </c>
      <c r="V6" s="114" t="s">
        <v>173</v>
      </c>
      <c r="W6" s="69" t="s">
        <v>174</v>
      </c>
      <c r="X6" s="26">
        <v>72</v>
      </c>
      <c r="Y6" s="19">
        <v>3.2</v>
      </c>
      <c r="Z6" s="19"/>
      <c r="AA6" s="19">
        <v>6</v>
      </c>
      <c r="AB6" s="22">
        <f t="shared" si="1"/>
        <v>81.2</v>
      </c>
      <c r="AC6" s="27"/>
      <c r="AD6" s="285"/>
      <c r="AE6" s="47"/>
      <c r="AF6" s="287"/>
    </row>
    <row r="7" spans="1:32" ht="15.75" x14ac:dyDescent="0.25">
      <c r="B7" s="114" t="s">
        <v>178</v>
      </c>
      <c r="C7" s="413"/>
      <c r="D7" s="124" t="s">
        <v>176</v>
      </c>
      <c r="E7" s="114" t="s">
        <v>173</v>
      </c>
      <c r="F7" s="69" t="s">
        <v>174</v>
      </c>
      <c r="G7" s="26">
        <v>61.2</v>
      </c>
      <c r="H7" s="19">
        <v>3.2</v>
      </c>
      <c r="I7" s="19"/>
      <c r="J7" s="19">
        <v>6</v>
      </c>
      <c r="K7" s="22">
        <f t="shared" si="0"/>
        <v>70.400000000000006</v>
      </c>
      <c r="L7" s="27"/>
      <c r="M7" s="112"/>
      <c r="N7" s="47"/>
      <c r="O7" s="55"/>
      <c r="Q7" s="148"/>
      <c r="S7" s="114" t="s">
        <v>178</v>
      </c>
      <c r="T7" s="413"/>
      <c r="U7" s="124" t="s">
        <v>176</v>
      </c>
      <c r="V7" s="114" t="s">
        <v>173</v>
      </c>
      <c r="W7" s="69" t="s">
        <v>174</v>
      </c>
      <c r="X7" s="26">
        <v>72</v>
      </c>
      <c r="Y7" s="19">
        <v>3.2</v>
      </c>
      <c r="Z7" s="19"/>
      <c r="AA7" s="19">
        <v>6</v>
      </c>
      <c r="AB7" s="22">
        <f t="shared" si="1"/>
        <v>81.2</v>
      </c>
      <c r="AC7" s="27"/>
      <c r="AD7" s="285"/>
      <c r="AE7" s="47"/>
      <c r="AF7" s="287"/>
    </row>
    <row r="8" spans="1:32" ht="15.75" x14ac:dyDescent="0.25">
      <c r="B8" s="114" t="s">
        <v>178</v>
      </c>
      <c r="C8" s="413"/>
      <c r="D8" s="124" t="s">
        <v>179</v>
      </c>
      <c r="E8" s="114" t="s">
        <v>173</v>
      </c>
      <c r="F8" s="69" t="s">
        <v>174</v>
      </c>
      <c r="G8" s="26">
        <v>61.2</v>
      </c>
      <c r="H8" s="19">
        <v>3.2</v>
      </c>
      <c r="I8" s="19"/>
      <c r="J8" s="19">
        <v>6</v>
      </c>
      <c r="K8" s="22">
        <f t="shared" si="0"/>
        <v>70.400000000000006</v>
      </c>
      <c r="L8" s="27"/>
      <c r="M8" s="285"/>
      <c r="N8" s="47"/>
      <c r="O8" s="287"/>
      <c r="Q8" s="148"/>
      <c r="S8" s="114" t="s">
        <v>178</v>
      </c>
      <c r="T8" s="413"/>
      <c r="U8" s="124" t="s">
        <v>179</v>
      </c>
      <c r="V8" s="114" t="s">
        <v>173</v>
      </c>
      <c r="W8" s="69" t="s">
        <v>174</v>
      </c>
      <c r="X8" s="26">
        <v>72</v>
      </c>
      <c r="Y8" s="19">
        <v>3.2</v>
      </c>
      <c r="Z8" s="19"/>
      <c r="AA8" s="19">
        <v>6</v>
      </c>
      <c r="AB8" s="22">
        <f t="shared" si="1"/>
        <v>81.2</v>
      </c>
      <c r="AC8" s="27"/>
      <c r="AD8" s="285"/>
      <c r="AE8" s="47"/>
      <c r="AF8" s="287"/>
    </row>
    <row r="9" spans="1:32" ht="15.75" x14ac:dyDescent="0.25">
      <c r="B9" s="114" t="s">
        <v>178</v>
      </c>
      <c r="C9" s="413"/>
      <c r="D9" s="124" t="s">
        <v>180</v>
      </c>
      <c r="E9" s="114" t="s">
        <v>173</v>
      </c>
      <c r="F9" s="69" t="s">
        <v>174</v>
      </c>
      <c r="G9" s="26">
        <v>61.2</v>
      </c>
      <c r="H9" s="19">
        <v>3.2</v>
      </c>
      <c r="I9" s="19"/>
      <c r="J9" s="19">
        <v>6</v>
      </c>
      <c r="K9" s="22">
        <f t="shared" si="0"/>
        <v>70.400000000000006</v>
      </c>
      <c r="L9" s="27"/>
      <c r="M9" s="285"/>
      <c r="N9" s="47"/>
      <c r="O9" s="287"/>
      <c r="Q9" s="148"/>
      <c r="S9" s="114" t="s">
        <v>178</v>
      </c>
      <c r="T9" s="413"/>
      <c r="U9" s="124" t="s">
        <v>180</v>
      </c>
      <c r="V9" s="114" t="s">
        <v>173</v>
      </c>
      <c r="W9" s="69" t="s">
        <v>174</v>
      </c>
      <c r="X9" s="26">
        <v>72</v>
      </c>
      <c r="Y9" s="19">
        <v>3.2</v>
      </c>
      <c r="Z9" s="19"/>
      <c r="AA9" s="19">
        <v>6</v>
      </c>
      <c r="AB9" s="22">
        <f t="shared" si="1"/>
        <v>81.2</v>
      </c>
      <c r="AC9" s="27"/>
      <c r="AD9" s="285"/>
      <c r="AE9" s="47"/>
      <c r="AF9" s="287"/>
    </row>
    <row r="10" spans="1:32" ht="31.5" x14ac:dyDescent="0.25">
      <c r="B10" s="114" t="s">
        <v>178</v>
      </c>
      <c r="C10" s="413"/>
      <c r="D10" s="124" t="s">
        <v>181</v>
      </c>
      <c r="E10" s="114" t="s">
        <v>173</v>
      </c>
      <c r="F10" s="69" t="s">
        <v>174</v>
      </c>
      <c r="G10" s="26">
        <v>61.2</v>
      </c>
      <c r="H10" s="19">
        <v>3.2</v>
      </c>
      <c r="I10" s="19"/>
      <c r="J10" s="19">
        <v>6</v>
      </c>
      <c r="K10" s="22">
        <f t="shared" si="0"/>
        <v>70.400000000000006</v>
      </c>
      <c r="L10" s="27"/>
      <c r="M10" s="285"/>
      <c r="N10" s="47"/>
      <c r="O10" s="287"/>
      <c r="Q10" s="148"/>
      <c r="S10" s="114" t="s">
        <v>178</v>
      </c>
      <c r="T10" s="413"/>
      <c r="U10" s="289" t="s">
        <v>203</v>
      </c>
      <c r="V10" s="114" t="s">
        <v>173</v>
      </c>
      <c r="W10" s="69" t="s">
        <v>174</v>
      </c>
      <c r="X10" s="26">
        <v>4.8</v>
      </c>
      <c r="Y10" s="19">
        <v>0.4</v>
      </c>
      <c r="Z10" s="19"/>
      <c r="AA10" s="19">
        <v>1.5</v>
      </c>
      <c r="AB10" s="22">
        <f t="shared" si="1"/>
        <v>6.7</v>
      </c>
      <c r="AC10" s="27"/>
      <c r="AD10" s="285"/>
      <c r="AE10" s="47"/>
      <c r="AF10" s="287"/>
    </row>
    <row r="11" spans="1:32" ht="44.25" customHeight="1" x14ac:dyDescent="0.25">
      <c r="B11" s="114" t="s">
        <v>183</v>
      </c>
      <c r="C11" s="403"/>
      <c r="D11" s="289" t="s">
        <v>182</v>
      </c>
      <c r="E11" s="114" t="s">
        <v>173</v>
      </c>
      <c r="F11" s="69" t="s">
        <v>174</v>
      </c>
      <c r="G11" s="25">
        <v>53.25</v>
      </c>
      <c r="H11" s="19">
        <v>2.8</v>
      </c>
      <c r="I11" s="19"/>
      <c r="J11" s="19">
        <v>6</v>
      </c>
      <c r="K11" s="22">
        <f t="shared" si="0"/>
        <v>62.05</v>
      </c>
      <c r="L11" s="27">
        <v>2</v>
      </c>
      <c r="M11" s="32"/>
      <c r="N11" s="113"/>
      <c r="O11" s="55"/>
      <c r="Q11" s="148"/>
      <c r="S11" s="114"/>
      <c r="T11" s="403"/>
      <c r="U11" s="289"/>
      <c r="V11" s="114"/>
      <c r="W11" s="69"/>
      <c r="X11" s="25"/>
      <c r="Y11" s="19"/>
      <c r="Z11" s="19"/>
      <c r="AA11" s="19"/>
      <c r="AB11" s="22"/>
      <c r="AC11" s="27"/>
      <c r="AD11" s="59"/>
      <c r="AE11" s="113"/>
      <c r="AF11" s="287"/>
    </row>
    <row r="12" spans="1:32" ht="15.75" x14ac:dyDescent="0.25">
      <c r="D12" s="48"/>
      <c r="H12" s="23"/>
      <c r="I12" s="387" t="s">
        <v>167</v>
      </c>
      <c r="J12" s="388"/>
      <c r="K12" s="29">
        <f>SUM(K3,K4*22)</f>
        <v>1787.2999999999997</v>
      </c>
      <c r="Q12" s="148"/>
      <c r="U12" s="48"/>
      <c r="Y12" s="23"/>
      <c r="Z12" s="387" t="s">
        <v>167</v>
      </c>
      <c r="AA12" s="388"/>
      <c r="AB12" s="29">
        <f>SUM(AB3,AB4*15)</f>
        <v>954.5</v>
      </c>
      <c r="AC12" s="42"/>
    </row>
    <row r="13" spans="1:32" ht="15" customHeight="1" x14ac:dyDescent="0.25">
      <c r="H13" s="23"/>
      <c r="I13" s="408" t="s">
        <v>174</v>
      </c>
      <c r="J13" s="409"/>
      <c r="K13" s="29">
        <f>SUM(K6:K11)</f>
        <v>414.05</v>
      </c>
      <c r="Q13" s="148"/>
      <c r="Y13" s="23"/>
      <c r="Z13" s="408" t="s">
        <v>174</v>
      </c>
      <c r="AA13" s="409"/>
      <c r="AB13" s="29">
        <f>SUM(AB6:AB11)</f>
        <v>331.5</v>
      </c>
      <c r="AC13" s="42"/>
    </row>
    <row r="14" spans="1:32" ht="15" customHeight="1" x14ac:dyDescent="0.25">
      <c r="I14" s="389" t="s">
        <v>39</v>
      </c>
      <c r="J14" s="390"/>
      <c r="K14" s="29">
        <f>SUM(M3*23)</f>
        <v>655.5</v>
      </c>
      <c r="Q14" s="148"/>
      <c r="Z14" s="389" t="s">
        <v>39</v>
      </c>
      <c r="AA14" s="390"/>
      <c r="AB14" s="29">
        <f>SUM(AD3*16)</f>
        <v>552</v>
      </c>
      <c r="AC14" s="42"/>
    </row>
    <row r="15" spans="1:32" ht="15" customHeight="1" x14ac:dyDescent="0.25">
      <c r="I15" s="391" t="s">
        <v>49</v>
      </c>
      <c r="J15" s="392"/>
      <c r="K15" s="29">
        <f>SUM(N3*23)</f>
        <v>230</v>
      </c>
      <c r="Q15" s="148"/>
      <c r="Z15" s="391" t="s">
        <v>49</v>
      </c>
      <c r="AA15" s="392"/>
      <c r="AB15" s="29">
        <f>SUM(AE3*16)</f>
        <v>160</v>
      </c>
      <c r="AC15" s="42"/>
    </row>
    <row r="16" spans="1:32" ht="15" customHeight="1" x14ac:dyDescent="0.25">
      <c r="I16" s="400" t="s">
        <v>199</v>
      </c>
      <c r="J16" s="401"/>
      <c r="K16" s="29">
        <f>SUM(L3:L11)</f>
        <v>2</v>
      </c>
      <c r="Q16" s="148"/>
      <c r="Z16" s="400" t="s">
        <v>199</v>
      </c>
      <c r="AA16" s="401"/>
      <c r="AB16" s="29">
        <f>SUM(AC3:AC11)</f>
        <v>0</v>
      </c>
      <c r="AC16" s="42"/>
    </row>
    <row r="17" spans="1:31" ht="15" customHeight="1" thickBot="1" x14ac:dyDescent="0.3">
      <c r="I17" s="116"/>
      <c r="J17" s="116"/>
      <c r="K17" s="41"/>
      <c r="Q17" s="148"/>
      <c r="Z17" s="116"/>
      <c r="AA17" s="116"/>
      <c r="AB17" s="41"/>
      <c r="AC17" s="42"/>
    </row>
    <row r="18" spans="1:31" ht="43.5" customHeight="1" x14ac:dyDescent="0.25">
      <c r="G18" s="35" t="s">
        <v>24</v>
      </c>
      <c r="H18" s="35" t="s">
        <v>36</v>
      </c>
      <c r="I18" s="35" t="s">
        <v>54</v>
      </c>
      <c r="J18" s="35" t="s">
        <v>37</v>
      </c>
      <c r="K18" s="36" t="s">
        <v>31</v>
      </c>
      <c r="L18" s="43" t="s">
        <v>200</v>
      </c>
      <c r="M18" s="37" t="s">
        <v>39</v>
      </c>
      <c r="N18" s="138" t="s">
        <v>49</v>
      </c>
      <c r="Q18" s="148"/>
      <c r="X18" s="35" t="s">
        <v>24</v>
      </c>
      <c r="Y18" s="35" t="s">
        <v>36</v>
      </c>
      <c r="Z18" s="35" t="s">
        <v>54</v>
      </c>
      <c r="AA18" s="35" t="s">
        <v>37</v>
      </c>
      <c r="AB18" s="36" t="s">
        <v>31</v>
      </c>
      <c r="AC18" s="43" t="s">
        <v>200</v>
      </c>
      <c r="AD18" s="37" t="s">
        <v>39</v>
      </c>
      <c r="AE18" s="138" t="s">
        <v>49</v>
      </c>
    </row>
    <row r="19" spans="1:31" ht="54" customHeight="1" x14ac:dyDescent="0.25">
      <c r="A19" s="291" t="s">
        <v>186</v>
      </c>
      <c r="B19" s="114" t="s">
        <v>170</v>
      </c>
      <c r="C19" s="292" t="s">
        <v>30</v>
      </c>
      <c r="D19" s="121"/>
      <c r="E19" s="114" t="s">
        <v>185</v>
      </c>
      <c r="F19" s="293" t="s">
        <v>167</v>
      </c>
      <c r="G19" s="294">
        <v>16.2</v>
      </c>
      <c r="H19" s="19">
        <v>3.6</v>
      </c>
      <c r="I19" s="19">
        <v>4.4000000000000004</v>
      </c>
      <c r="J19" s="19">
        <v>1.5</v>
      </c>
      <c r="K19" s="22">
        <f t="shared" ref="K19" si="2">SUM(G19:J19)</f>
        <v>25.700000000000003</v>
      </c>
      <c r="L19" s="27">
        <v>16.2</v>
      </c>
      <c r="M19" s="59"/>
      <c r="N19" s="47"/>
      <c r="Q19" s="148"/>
      <c r="R19" s="291" t="s">
        <v>186</v>
      </c>
      <c r="S19" s="114" t="s">
        <v>170</v>
      </c>
      <c r="T19" s="292" t="s">
        <v>30</v>
      </c>
      <c r="U19" s="122" t="s">
        <v>170</v>
      </c>
      <c r="V19" s="114" t="s">
        <v>185</v>
      </c>
      <c r="W19" s="293" t="s">
        <v>167</v>
      </c>
      <c r="X19" s="294">
        <v>12.15</v>
      </c>
      <c r="Y19" s="19">
        <v>3.6</v>
      </c>
      <c r="Z19" s="19">
        <v>4.4000000000000004</v>
      </c>
      <c r="AA19" s="19">
        <v>1.5</v>
      </c>
      <c r="AB19" s="22">
        <f t="shared" ref="AB19" si="3">SUM(X19:AA19)</f>
        <v>21.65</v>
      </c>
      <c r="AC19" s="27">
        <v>16.2</v>
      </c>
      <c r="AD19" s="59"/>
      <c r="AE19" s="47"/>
    </row>
    <row r="20" spans="1:31" ht="34.5" customHeight="1" x14ac:dyDescent="0.25">
      <c r="B20" s="48"/>
      <c r="C20" s="111"/>
      <c r="D20" s="70"/>
      <c r="E20" s="114"/>
      <c r="F20" s="69"/>
      <c r="G20" s="26"/>
      <c r="H20" s="19"/>
      <c r="I20" s="19"/>
      <c r="J20" s="19"/>
      <c r="K20" s="22"/>
      <c r="L20" s="27"/>
      <c r="M20" s="112"/>
      <c r="N20" s="47"/>
      <c r="Q20" s="148"/>
      <c r="S20" s="48"/>
      <c r="T20" s="284"/>
      <c r="U20" s="70"/>
      <c r="V20" s="114"/>
      <c r="W20" s="69"/>
      <c r="X20" s="26"/>
      <c r="Y20" s="19"/>
      <c r="Z20" s="19"/>
      <c r="AA20" s="19"/>
      <c r="AB20" s="22"/>
      <c r="AC20" s="27"/>
      <c r="AD20" s="285"/>
      <c r="AE20" s="47"/>
    </row>
    <row r="21" spans="1:31" ht="28.5" customHeight="1" x14ac:dyDescent="0.25">
      <c r="B21" s="48"/>
      <c r="C21" s="115"/>
      <c r="D21" s="70"/>
      <c r="E21" s="114"/>
      <c r="F21" s="69"/>
      <c r="G21" s="25"/>
      <c r="H21" s="19"/>
      <c r="I21" s="19"/>
      <c r="J21" s="19"/>
      <c r="K21" s="22"/>
      <c r="L21" s="27"/>
      <c r="M21" s="59"/>
      <c r="N21" s="113"/>
      <c r="Q21" s="148"/>
      <c r="S21" s="48"/>
      <c r="T21" s="119"/>
      <c r="U21" s="70"/>
      <c r="V21" s="114"/>
      <c r="W21" s="69"/>
      <c r="X21" s="25"/>
      <c r="Y21" s="19"/>
      <c r="Z21" s="19"/>
      <c r="AA21" s="19"/>
      <c r="AB21" s="22"/>
      <c r="AC21" s="27"/>
      <c r="AD21" s="59"/>
      <c r="AE21" s="113"/>
    </row>
    <row r="22" spans="1:31" ht="15" customHeight="1" x14ac:dyDescent="0.25">
      <c r="D22" s="48"/>
      <c r="H22" s="23"/>
      <c r="I22" s="414"/>
      <c r="J22" s="415"/>
      <c r="K22" s="29"/>
      <c r="Q22" s="148"/>
      <c r="U22" s="48"/>
      <c r="Y22" s="23"/>
      <c r="Z22" s="414"/>
      <c r="AA22" s="415"/>
      <c r="AB22" s="29"/>
      <c r="AC22" s="42"/>
    </row>
    <row r="23" spans="1:31" ht="15" customHeight="1" x14ac:dyDescent="0.25">
      <c r="H23" s="23"/>
      <c r="I23" s="416" t="s">
        <v>167</v>
      </c>
      <c r="J23" s="417"/>
      <c r="K23" s="29">
        <f>SUM(K19:K21)</f>
        <v>25.700000000000003</v>
      </c>
      <c r="Q23" s="148"/>
      <c r="Y23" s="23"/>
      <c r="Z23" s="416" t="s">
        <v>167</v>
      </c>
      <c r="AA23" s="417"/>
      <c r="AB23" s="29">
        <f>SUM(AB19:AB21)</f>
        <v>21.65</v>
      </c>
      <c r="AC23" s="42"/>
    </row>
    <row r="24" spans="1:31" ht="15" customHeight="1" x14ac:dyDescent="0.25">
      <c r="I24" s="389" t="s">
        <v>39</v>
      </c>
      <c r="J24" s="390"/>
      <c r="K24" s="29">
        <f>SUM(M19:M21)</f>
        <v>0</v>
      </c>
      <c r="Q24" s="148"/>
      <c r="Z24" s="389" t="s">
        <v>39</v>
      </c>
      <c r="AA24" s="390"/>
      <c r="AB24" s="29">
        <f>SUM(AD19:AD21)</f>
        <v>0</v>
      </c>
      <c r="AC24" s="42"/>
    </row>
    <row r="25" spans="1:31" ht="15" customHeight="1" x14ac:dyDescent="0.25">
      <c r="I25" s="391" t="s">
        <v>49</v>
      </c>
      <c r="J25" s="392"/>
      <c r="K25" s="29">
        <f>SUM(N19:N21)</f>
        <v>0</v>
      </c>
      <c r="Q25" s="148"/>
      <c r="Z25" s="391" t="s">
        <v>49</v>
      </c>
      <c r="AA25" s="392"/>
      <c r="AB25" s="29">
        <f>SUM(AE19:AE21)</f>
        <v>0</v>
      </c>
      <c r="AC25" s="42"/>
    </row>
    <row r="26" spans="1:31" ht="15" customHeight="1" x14ac:dyDescent="0.25">
      <c r="I26" s="400" t="s">
        <v>199</v>
      </c>
      <c r="J26" s="401"/>
      <c r="K26" s="29">
        <f>SUM(L19:L21)</f>
        <v>16.2</v>
      </c>
      <c r="Q26" s="148"/>
      <c r="Z26" s="400" t="s">
        <v>199</v>
      </c>
      <c r="AA26" s="401"/>
      <c r="AB26" s="29">
        <f>SUM(AC19:AC21)</f>
        <v>16.2</v>
      </c>
      <c r="AC26" s="42"/>
    </row>
    <row r="27" spans="1:31" ht="15" customHeight="1" x14ac:dyDescent="0.25">
      <c r="I27" s="116"/>
      <c r="J27" s="116"/>
      <c r="K27" s="41"/>
      <c r="Q27" s="148"/>
      <c r="Z27" s="116"/>
      <c r="AA27" s="116"/>
      <c r="AB27" s="41"/>
      <c r="AC27" s="42"/>
    </row>
    <row r="28" spans="1:31" ht="15" customHeight="1" thickBot="1" x14ac:dyDescent="0.3">
      <c r="I28" s="116"/>
      <c r="J28" s="116"/>
      <c r="K28" s="41"/>
      <c r="Q28" s="148"/>
      <c r="Z28" s="116"/>
      <c r="AA28" s="116"/>
      <c r="AB28" s="41"/>
      <c r="AC28" s="42"/>
    </row>
    <row r="29" spans="1:31" ht="49.5" customHeight="1" x14ac:dyDescent="0.25">
      <c r="A29" s="290" t="s">
        <v>23</v>
      </c>
      <c r="G29" s="35" t="s">
        <v>24</v>
      </c>
      <c r="H29" s="35" t="s">
        <v>36</v>
      </c>
      <c r="I29" s="35" t="s">
        <v>54</v>
      </c>
      <c r="J29" s="35" t="s">
        <v>169</v>
      </c>
      <c r="K29" s="36" t="s">
        <v>31</v>
      </c>
      <c r="L29" s="43" t="s">
        <v>200</v>
      </c>
      <c r="M29" s="37" t="s">
        <v>39</v>
      </c>
      <c r="N29" s="138" t="s">
        <v>49</v>
      </c>
      <c r="Q29" s="148"/>
      <c r="R29" s="290" t="s">
        <v>23</v>
      </c>
      <c r="X29" s="35" t="s">
        <v>24</v>
      </c>
      <c r="Y29" s="35" t="s">
        <v>36</v>
      </c>
      <c r="Z29" s="35" t="s">
        <v>54</v>
      </c>
      <c r="AA29" s="35" t="s">
        <v>169</v>
      </c>
      <c r="AB29" s="36" t="s">
        <v>31</v>
      </c>
      <c r="AC29" s="43" t="s">
        <v>200</v>
      </c>
      <c r="AD29" s="37" t="s">
        <v>39</v>
      </c>
      <c r="AE29" s="138" t="s">
        <v>49</v>
      </c>
    </row>
    <row r="30" spans="1:31" ht="29.25" customHeight="1" x14ac:dyDescent="0.25">
      <c r="B30" s="48" t="s">
        <v>32</v>
      </c>
      <c r="C30" s="114" t="s">
        <v>30</v>
      </c>
      <c r="D30" s="121" t="s">
        <v>170</v>
      </c>
      <c r="E30" s="130" t="s">
        <v>87</v>
      </c>
      <c r="F30" s="132" t="s">
        <v>167</v>
      </c>
      <c r="G30" s="134">
        <v>196.75</v>
      </c>
      <c r="H30" s="19">
        <v>27.2</v>
      </c>
      <c r="I30" s="21">
        <v>37.200000000000003</v>
      </c>
      <c r="J30" s="19">
        <v>2.5</v>
      </c>
      <c r="K30" s="22">
        <f t="shared" ref="K30:K35" si="4">SUM(G30:J30)</f>
        <v>263.64999999999998</v>
      </c>
      <c r="L30" s="27">
        <f>K30-J30-H30</f>
        <v>233.95</v>
      </c>
      <c r="M30" s="139"/>
      <c r="N30" s="47"/>
      <c r="Q30" s="148"/>
      <c r="S30" s="48" t="s">
        <v>32</v>
      </c>
      <c r="T30" s="114" t="s">
        <v>30</v>
      </c>
      <c r="U30" s="335" t="s">
        <v>170</v>
      </c>
      <c r="V30" s="130" t="s">
        <v>87</v>
      </c>
      <c r="W30" s="132" t="s">
        <v>167</v>
      </c>
      <c r="X30" s="134">
        <v>217.05</v>
      </c>
      <c r="Y30" s="19">
        <v>36.799999999999997</v>
      </c>
      <c r="Z30" s="21">
        <v>17.600000000000001</v>
      </c>
      <c r="AA30" s="19">
        <v>2.5</v>
      </c>
      <c r="AB30" s="22">
        <f t="shared" ref="AB30:AB33" si="5">SUM(X30:AA30)</f>
        <v>273.95000000000005</v>
      </c>
      <c r="AC30" s="27">
        <f>AB30-AA30-Y30</f>
        <v>234.65000000000003</v>
      </c>
      <c r="AD30" s="139"/>
      <c r="AE30" s="47"/>
    </row>
    <row r="31" spans="1:31" ht="15" customHeight="1" x14ac:dyDescent="0.25">
      <c r="B31" s="48" t="s">
        <v>33</v>
      </c>
      <c r="C31" s="141"/>
      <c r="D31" s="129"/>
      <c r="E31" s="130"/>
      <c r="F31" s="132"/>
      <c r="G31" s="134"/>
      <c r="H31" s="19"/>
      <c r="I31" s="19"/>
      <c r="J31" s="19"/>
      <c r="K31" s="22">
        <f t="shared" si="4"/>
        <v>0</v>
      </c>
      <c r="L31" s="27">
        <f t="shared" ref="L31" si="6">K31-J31-I31-H31</f>
        <v>0</v>
      </c>
      <c r="M31" s="139"/>
      <c r="N31" s="47"/>
      <c r="Q31" s="148"/>
      <c r="S31" s="48" t="s">
        <v>33</v>
      </c>
      <c r="T31" s="141"/>
      <c r="U31" s="129"/>
      <c r="V31" s="130"/>
      <c r="W31" s="132"/>
      <c r="X31" s="134"/>
      <c r="Y31" s="19"/>
      <c r="Z31" s="19"/>
      <c r="AA31" s="19"/>
      <c r="AB31" s="22">
        <f t="shared" si="5"/>
        <v>0</v>
      </c>
      <c r="AC31" s="27">
        <f t="shared" ref="AC31" si="7">AB31-AA31-Z31-Y31</f>
        <v>0</v>
      </c>
      <c r="AD31" s="139"/>
      <c r="AE31" s="47"/>
    </row>
    <row r="32" spans="1:31" ht="29.25" customHeight="1" x14ac:dyDescent="0.25">
      <c r="B32" s="114" t="s">
        <v>177</v>
      </c>
      <c r="C32" s="114" t="s">
        <v>44</v>
      </c>
      <c r="D32" s="70" t="s">
        <v>89</v>
      </c>
      <c r="E32" s="114" t="s">
        <v>184</v>
      </c>
      <c r="F32" s="69" t="s">
        <v>174</v>
      </c>
      <c r="G32" s="26">
        <v>55</v>
      </c>
      <c r="H32" s="19">
        <v>3.2</v>
      </c>
      <c r="I32" s="19"/>
      <c r="J32" s="19">
        <v>2.5</v>
      </c>
      <c r="K32" s="22">
        <f t="shared" si="4"/>
        <v>60.7</v>
      </c>
      <c r="L32" s="27">
        <v>55</v>
      </c>
      <c r="M32" s="112"/>
      <c r="N32" s="47"/>
      <c r="Q32" s="148"/>
      <c r="S32" s="114" t="s">
        <v>177</v>
      </c>
      <c r="T32" s="114" t="s">
        <v>44</v>
      </c>
      <c r="U32" s="70" t="s">
        <v>89</v>
      </c>
      <c r="V32" s="114" t="s">
        <v>184</v>
      </c>
      <c r="W32" s="69" t="s">
        <v>174</v>
      </c>
      <c r="X32" s="26">
        <v>52.3</v>
      </c>
      <c r="Y32" s="19">
        <v>2</v>
      </c>
      <c r="Z32" s="19"/>
      <c r="AA32" s="19">
        <v>2.5</v>
      </c>
      <c r="AB32" s="22">
        <f t="shared" si="5"/>
        <v>56.8</v>
      </c>
      <c r="AC32" s="27">
        <v>55</v>
      </c>
      <c r="AD32" s="285"/>
      <c r="AE32" s="47"/>
    </row>
    <row r="33" spans="1:31" ht="30.75" customHeight="1" x14ac:dyDescent="0.25">
      <c r="B33" s="114"/>
      <c r="C33" s="111"/>
      <c r="D33" s="70"/>
      <c r="E33" s="114"/>
      <c r="F33" s="69"/>
      <c r="G33" s="26"/>
      <c r="H33" s="19"/>
      <c r="I33" s="19"/>
      <c r="J33" s="19"/>
      <c r="K33" s="22"/>
      <c r="L33" s="27"/>
      <c r="M33" s="112"/>
      <c r="N33" s="47"/>
      <c r="Q33" s="148"/>
      <c r="S33" s="114" t="s">
        <v>204</v>
      </c>
      <c r="T33" s="114" t="s">
        <v>44</v>
      </c>
      <c r="U33" s="70" t="s">
        <v>89</v>
      </c>
      <c r="V33" s="114" t="s">
        <v>184</v>
      </c>
      <c r="W33" s="69" t="s">
        <v>174</v>
      </c>
      <c r="X33" s="26">
        <v>29.85</v>
      </c>
      <c r="Y33" s="19">
        <v>1.6</v>
      </c>
      <c r="Z33" s="19"/>
      <c r="AA33" s="19">
        <v>2.5</v>
      </c>
      <c r="AB33" s="22">
        <f t="shared" si="5"/>
        <v>33.950000000000003</v>
      </c>
      <c r="AC33" s="27">
        <v>32</v>
      </c>
      <c r="AD33" s="285"/>
      <c r="AE33" s="47"/>
    </row>
    <row r="34" spans="1:31" ht="45" customHeight="1" x14ac:dyDescent="0.25">
      <c r="B34" s="114" t="s">
        <v>197</v>
      </c>
      <c r="C34" s="111"/>
      <c r="D34" s="70"/>
      <c r="E34" s="114" t="s">
        <v>198</v>
      </c>
      <c r="F34" s="350" t="s">
        <v>196</v>
      </c>
      <c r="G34" s="351">
        <v>10</v>
      </c>
      <c r="H34" s="19"/>
      <c r="I34" s="19"/>
      <c r="J34" s="19"/>
      <c r="K34" s="22">
        <f t="shared" si="4"/>
        <v>10</v>
      </c>
      <c r="L34" s="27"/>
      <c r="M34" s="112"/>
      <c r="N34" s="47"/>
      <c r="Q34" s="148"/>
      <c r="S34" s="114" t="s">
        <v>197</v>
      </c>
      <c r="T34" s="284"/>
      <c r="U34" s="70"/>
      <c r="V34" s="114" t="s">
        <v>198</v>
      </c>
      <c r="W34" s="350" t="s">
        <v>196</v>
      </c>
      <c r="X34" s="351">
        <v>10</v>
      </c>
      <c r="Y34" s="19"/>
      <c r="Z34" s="19"/>
      <c r="AA34" s="19"/>
      <c r="AB34" s="22">
        <f t="shared" ref="AB34:AB35" si="8">SUM(X34:AA34)</f>
        <v>10</v>
      </c>
      <c r="AC34" s="27"/>
      <c r="AD34" s="285"/>
      <c r="AE34" s="47"/>
    </row>
    <row r="35" spans="1:31" ht="15" customHeight="1" x14ac:dyDescent="0.25">
      <c r="B35" s="48"/>
      <c r="C35" s="114"/>
      <c r="D35" s="70"/>
      <c r="E35" s="114"/>
      <c r="F35" s="69"/>
      <c r="G35" s="25"/>
      <c r="H35" s="19"/>
      <c r="I35" s="19"/>
      <c r="J35" s="19"/>
      <c r="K35" s="22">
        <f t="shared" si="4"/>
        <v>0</v>
      </c>
      <c r="L35" s="27"/>
      <c r="M35" s="59"/>
      <c r="N35" s="113"/>
      <c r="Q35" s="148"/>
      <c r="S35" s="48"/>
      <c r="T35" s="114"/>
      <c r="U35" s="70"/>
      <c r="V35" s="114"/>
      <c r="W35" s="69"/>
      <c r="X35" s="25"/>
      <c r="Y35" s="19"/>
      <c r="Z35" s="19"/>
      <c r="AA35" s="19"/>
      <c r="AB35" s="22">
        <f t="shared" si="8"/>
        <v>0</v>
      </c>
      <c r="AC35" s="27"/>
      <c r="AD35" s="59"/>
      <c r="AE35" s="113"/>
    </row>
    <row r="36" spans="1:31" ht="15" customHeight="1" x14ac:dyDescent="0.25">
      <c r="D36" s="70"/>
      <c r="H36" s="23"/>
      <c r="I36" s="387" t="s">
        <v>167</v>
      </c>
      <c r="J36" s="388"/>
      <c r="K36" s="29">
        <f>SUM(K30:K31)</f>
        <v>263.64999999999998</v>
      </c>
      <c r="Q36" s="148"/>
      <c r="U36" s="70"/>
      <c r="Y36" s="23"/>
      <c r="Z36" s="387" t="s">
        <v>167</v>
      </c>
      <c r="AA36" s="388"/>
      <c r="AB36" s="29">
        <f>SUM(AB30:AB31)</f>
        <v>273.95000000000005</v>
      </c>
      <c r="AC36" s="42"/>
    </row>
    <row r="37" spans="1:31" ht="15" customHeight="1" x14ac:dyDescent="0.25">
      <c r="H37" s="23"/>
      <c r="I37" s="408" t="s">
        <v>174</v>
      </c>
      <c r="J37" s="409"/>
      <c r="K37" s="29">
        <f>SUM(K32:K33)</f>
        <v>60.7</v>
      </c>
      <c r="Q37" s="148"/>
      <c r="Y37" s="23"/>
      <c r="Z37" s="408" t="s">
        <v>174</v>
      </c>
      <c r="AA37" s="409"/>
      <c r="AB37" s="29">
        <f>SUM(AB32:AB33)</f>
        <v>90.75</v>
      </c>
      <c r="AC37" s="42"/>
    </row>
    <row r="38" spans="1:31" ht="15" customHeight="1" x14ac:dyDescent="0.25">
      <c r="H38" s="23"/>
      <c r="I38" s="426" t="s">
        <v>196</v>
      </c>
      <c r="J38" s="427"/>
      <c r="K38" s="29">
        <f>K34</f>
        <v>10</v>
      </c>
      <c r="Q38" s="148"/>
      <c r="Y38" s="23"/>
      <c r="Z38" s="410" t="s">
        <v>196</v>
      </c>
      <c r="AA38" s="411"/>
      <c r="AB38" s="29">
        <f>AB34</f>
        <v>10</v>
      </c>
      <c r="AC38" s="42"/>
    </row>
    <row r="39" spans="1:31" ht="15" customHeight="1" x14ac:dyDescent="0.25">
      <c r="I39" s="389" t="s">
        <v>39</v>
      </c>
      <c r="J39" s="390"/>
      <c r="K39" s="29">
        <f>SUM(M30:M35)</f>
        <v>0</v>
      </c>
      <c r="Q39" s="148"/>
      <c r="Z39" s="389" t="s">
        <v>39</v>
      </c>
      <c r="AA39" s="390"/>
      <c r="AB39" s="29">
        <f>SUM(AD30:AD35)</f>
        <v>0</v>
      </c>
      <c r="AC39" s="42"/>
    </row>
    <row r="40" spans="1:31" ht="15" customHeight="1" x14ac:dyDescent="0.25">
      <c r="I40" s="391" t="s">
        <v>49</v>
      </c>
      <c r="J40" s="392"/>
      <c r="K40" s="29">
        <f>SUM(N30:N35)</f>
        <v>0</v>
      </c>
      <c r="Q40" s="148"/>
      <c r="Z40" s="391" t="s">
        <v>49</v>
      </c>
      <c r="AA40" s="392"/>
      <c r="AB40" s="29">
        <f>SUM(AE30:AE35)</f>
        <v>0</v>
      </c>
      <c r="AC40" s="42"/>
    </row>
    <row r="41" spans="1:31" ht="15" customHeight="1" x14ac:dyDescent="0.25">
      <c r="I41" s="400" t="s">
        <v>199</v>
      </c>
      <c r="J41" s="401"/>
      <c r="K41" s="29">
        <f>SUM(L30:L35)</f>
        <v>288.95</v>
      </c>
      <c r="Q41" s="148"/>
      <c r="Z41" s="400" t="s">
        <v>199</v>
      </c>
      <c r="AA41" s="401"/>
      <c r="AB41" s="29">
        <f>SUM(AC30:AC35)</f>
        <v>321.65000000000003</v>
      </c>
      <c r="AC41" s="42"/>
    </row>
    <row r="42" spans="1:31" ht="15" customHeight="1" x14ac:dyDescent="0.25">
      <c r="I42" s="116"/>
      <c r="J42" s="116"/>
      <c r="K42" s="41"/>
      <c r="Q42" s="148"/>
      <c r="Z42" s="116"/>
      <c r="AA42" s="116"/>
      <c r="AB42" s="41"/>
      <c r="AC42" s="42"/>
    </row>
    <row r="43" spans="1:31" ht="15" customHeight="1" x14ac:dyDescent="0.25">
      <c r="I43" s="116"/>
      <c r="J43" s="116"/>
      <c r="K43" s="41"/>
      <c r="Q43" s="148"/>
      <c r="Z43" s="116"/>
      <c r="AA43" s="116"/>
      <c r="AB43" s="41"/>
      <c r="AC43" s="42"/>
    </row>
    <row r="44" spans="1:31" ht="15" customHeight="1" x14ac:dyDescent="0.25">
      <c r="I44" s="116"/>
      <c r="J44" s="116"/>
      <c r="K44" s="41"/>
      <c r="Q44" s="148"/>
      <c r="Z44" s="116"/>
      <c r="AA44" s="116"/>
      <c r="AB44" s="41"/>
      <c r="AC44" s="42"/>
    </row>
    <row r="45" spans="1:31" ht="14.25" customHeight="1" thickBot="1" x14ac:dyDescent="0.3">
      <c r="K45" s="41"/>
      <c r="Q45" s="148"/>
      <c r="AB45" s="41"/>
      <c r="AC45" s="42"/>
    </row>
    <row r="46" spans="1:31" ht="56.25" customHeight="1" x14ac:dyDescent="0.25">
      <c r="G46" s="35" t="s">
        <v>24</v>
      </c>
      <c r="H46" s="35" t="s">
        <v>36</v>
      </c>
      <c r="I46" s="35" t="s">
        <v>63</v>
      </c>
      <c r="J46" s="35" t="s">
        <v>64</v>
      </c>
      <c r="K46" s="36" t="s">
        <v>31</v>
      </c>
      <c r="L46" s="155" t="s">
        <v>200</v>
      </c>
      <c r="M46" s="37" t="s">
        <v>39</v>
      </c>
      <c r="N46" s="44" t="s">
        <v>49</v>
      </c>
      <c r="Q46" s="148"/>
      <c r="X46" s="35" t="s">
        <v>24</v>
      </c>
      <c r="Y46" s="35" t="s">
        <v>36</v>
      </c>
      <c r="Z46" s="35" t="s">
        <v>63</v>
      </c>
      <c r="AA46" s="35" t="s">
        <v>64</v>
      </c>
      <c r="AB46" s="36" t="s">
        <v>31</v>
      </c>
      <c r="AC46" s="155" t="s">
        <v>200</v>
      </c>
      <c r="AD46" s="37" t="s">
        <v>39</v>
      </c>
      <c r="AE46" s="44" t="s">
        <v>49</v>
      </c>
    </row>
    <row r="47" spans="1:31" ht="29.25" customHeight="1" x14ac:dyDescent="0.25">
      <c r="A47" s="17" t="s">
        <v>88</v>
      </c>
      <c r="B47" s="295" t="s">
        <v>170</v>
      </c>
      <c r="C47" s="402" t="s">
        <v>30</v>
      </c>
      <c r="D47" s="296" t="s">
        <v>187</v>
      </c>
      <c r="E47" s="67"/>
      <c r="F47" s="132" t="s">
        <v>167</v>
      </c>
      <c r="G47" s="39">
        <v>84.2</v>
      </c>
      <c r="H47" s="19">
        <v>6.4</v>
      </c>
      <c r="I47" s="21">
        <v>15.4</v>
      </c>
      <c r="J47" s="21">
        <v>2.5</v>
      </c>
      <c r="K47" s="22">
        <f>SUM(G47:J47)</f>
        <v>108.50000000000001</v>
      </c>
      <c r="L47" s="27">
        <v>100</v>
      </c>
      <c r="M47" s="318">
        <v>17.399999999999999</v>
      </c>
      <c r="N47" s="30">
        <v>3</v>
      </c>
      <c r="Q47" s="149"/>
      <c r="R47" s="17" t="s">
        <v>88</v>
      </c>
      <c r="S47" s="295" t="s">
        <v>170</v>
      </c>
      <c r="T47" s="402" t="s">
        <v>30</v>
      </c>
      <c r="U47" s="296" t="s">
        <v>187</v>
      </c>
      <c r="V47" s="114"/>
      <c r="W47" s="132" t="s">
        <v>167</v>
      </c>
      <c r="X47" s="39">
        <v>124.05</v>
      </c>
      <c r="Y47" s="19">
        <v>6.8</v>
      </c>
      <c r="Z47" s="21">
        <v>19.8</v>
      </c>
      <c r="AA47" s="21">
        <v>2.5</v>
      </c>
      <c r="AB47" s="22">
        <f>SUM(X47:AA47)</f>
        <v>153.15</v>
      </c>
      <c r="AC47" s="27">
        <v>143.85</v>
      </c>
      <c r="AD47" s="318">
        <v>13.1</v>
      </c>
      <c r="AE47" s="113">
        <v>4</v>
      </c>
    </row>
    <row r="48" spans="1:31" ht="15" customHeight="1" x14ac:dyDescent="0.25">
      <c r="A48" s="17" t="s">
        <v>61</v>
      </c>
      <c r="B48" s="48"/>
      <c r="C48" s="403"/>
      <c r="D48" s="70"/>
      <c r="E48" s="67"/>
      <c r="F48" s="132"/>
      <c r="G48" s="39"/>
      <c r="H48" s="19"/>
      <c r="I48" s="21"/>
      <c r="J48" s="21"/>
      <c r="K48" s="22">
        <f t="shared" ref="K48" si="9">SUM(G48:J48)</f>
        <v>0</v>
      </c>
      <c r="L48" s="27">
        <f>K48-H48-I48</f>
        <v>0</v>
      </c>
      <c r="M48" s="297"/>
      <c r="N48" s="66"/>
      <c r="Q48" s="149"/>
      <c r="R48" s="17" t="s">
        <v>62</v>
      </c>
      <c r="S48" s="48"/>
      <c r="T48" s="403"/>
      <c r="U48" s="70"/>
      <c r="V48" s="114"/>
      <c r="W48" s="132"/>
      <c r="X48" s="39"/>
      <c r="Y48" s="19"/>
      <c r="Z48" s="21"/>
      <c r="AA48" s="21"/>
      <c r="AB48" s="22">
        <f t="shared" ref="AB48" si="10">SUM(X48:AA48)</f>
        <v>0</v>
      </c>
      <c r="AC48" s="27">
        <f>AB48-Y48-Z48</f>
        <v>0</v>
      </c>
      <c r="AD48" s="297"/>
      <c r="AE48" s="113"/>
    </row>
    <row r="49" spans="1:32" ht="15" customHeight="1" x14ac:dyDescent="0.25">
      <c r="A49" s="17"/>
      <c r="B49" s="48"/>
      <c r="C49" s="117"/>
      <c r="D49" s="70"/>
      <c r="E49" s="114"/>
      <c r="F49" s="132"/>
      <c r="G49" s="39"/>
      <c r="H49" s="19"/>
      <c r="I49" s="21"/>
      <c r="J49" s="21"/>
      <c r="K49" s="22"/>
      <c r="L49" s="27">
        <f t="shared" ref="L49:L50" si="11">K49-H49-I49</f>
        <v>0</v>
      </c>
      <c r="M49" s="120"/>
      <c r="N49" s="113"/>
      <c r="Q49" s="149"/>
      <c r="R49" s="17"/>
      <c r="S49" s="48"/>
      <c r="T49" s="283"/>
      <c r="U49" s="70"/>
      <c r="V49" s="114"/>
      <c r="W49" s="132"/>
      <c r="X49" s="39"/>
      <c r="Y49" s="19"/>
      <c r="Z49" s="21"/>
      <c r="AA49" s="21"/>
      <c r="AB49" s="22"/>
      <c r="AC49" s="27">
        <f t="shared" ref="AC49:AC50" si="12">AB49-Y49-Z49</f>
        <v>0</v>
      </c>
      <c r="AD49" s="286"/>
      <c r="AE49" s="113"/>
    </row>
    <row r="50" spans="1:32" ht="30" customHeight="1" x14ac:dyDescent="0.25">
      <c r="B50" s="114" t="s">
        <v>177</v>
      </c>
      <c r="C50" s="119" t="s">
        <v>44</v>
      </c>
      <c r="D50" s="70" t="s">
        <v>89</v>
      </c>
      <c r="E50" s="34" t="s">
        <v>45</v>
      </c>
      <c r="F50" s="69" t="s">
        <v>174</v>
      </c>
      <c r="G50" s="25">
        <v>65.3</v>
      </c>
      <c r="H50" s="19">
        <v>2.4</v>
      </c>
      <c r="I50" s="19"/>
      <c r="J50" s="21">
        <v>2.5</v>
      </c>
      <c r="K50" s="22">
        <f>SUM(G50:J50)</f>
        <v>70.2</v>
      </c>
      <c r="L50" s="27">
        <f t="shared" si="11"/>
        <v>67.8</v>
      </c>
      <c r="M50" s="21"/>
      <c r="N50" s="19"/>
      <c r="Q50" s="148"/>
      <c r="S50" s="114" t="s">
        <v>177</v>
      </c>
      <c r="T50" s="119" t="s">
        <v>44</v>
      </c>
      <c r="U50" s="70" t="s">
        <v>89</v>
      </c>
      <c r="V50" s="34" t="s">
        <v>45</v>
      </c>
      <c r="W50" s="69" t="s">
        <v>174</v>
      </c>
      <c r="X50" s="25">
        <v>75.3</v>
      </c>
      <c r="Y50" s="19">
        <v>2.8</v>
      </c>
      <c r="Z50" s="19"/>
      <c r="AA50" s="21">
        <v>2.5</v>
      </c>
      <c r="AB50" s="22">
        <f>SUM(X50:AA50)</f>
        <v>80.599999999999994</v>
      </c>
      <c r="AC50" s="27">
        <f t="shared" si="12"/>
        <v>77.8</v>
      </c>
      <c r="AD50" s="21"/>
      <c r="AE50" s="19"/>
    </row>
    <row r="51" spans="1:32" ht="15" customHeight="1" x14ac:dyDescent="0.25">
      <c r="D51" s="114"/>
      <c r="H51" s="23"/>
      <c r="I51" s="404" t="s">
        <v>167</v>
      </c>
      <c r="J51" s="405"/>
      <c r="K51" s="63">
        <f>SUM(K47:K48)</f>
        <v>108.50000000000001</v>
      </c>
      <c r="Q51" s="148"/>
      <c r="U51" s="114"/>
      <c r="Y51" s="23"/>
      <c r="Z51" s="404" t="s">
        <v>167</v>
      </c>
      <c r="AA51" s="405"/>
      <c r="AB51" s="63">
        <f>SUM(AB47:AB48)</f>
        <v>153.15</v>
      </c>
      <c r="AC51" s="42"/>
    </row>
    <row r="52" spans="1:32" ht="15" customHeight="1" x14ac:dyDescent="0.25">
      <c r="H52" s="23"/>
      <c r="I52" s="406" t="s">
        <v>174</v>
      </c>
      <c r="J52" s="407"/>
      <c r="K52" s="29">
        <f>K50</f>
        <v>70.2</v>
      </c>
      <c r="Q52" s="148"/>
      <c r="Y52" s="23"/>
      <c r="Z52" s="406" t="s">
        <v>174</v>
      </c>
      <c r="AA52" s="407"/>
      <c r="AB52" s="29">
        <f>AB50</f>
        <v>80.599999999999994</v>
      </c>
      <c r="AC52" s="42"/>
    </row>
    <row r="53" spans="1:32" ht="15" customHeight="1" x14ac:dyDescent="0.25">
      <c r="H53" s="23"/>
      <c r="I53" s="389" t="s">
        <v>39</v>
      </c>
      <c r="J53" s="390"/>
      <c r="K53" s="29">
        <f>SUM(M47:M50)</f>
        <v>17.399999999999999</v>
      </c>
      <c r="Q53" s="148"/>
      <c r="Y53" s="23"/>
      <c r="Z53" s="389" t="s">
        <v>39</v>
      </c>
      <c r="AA53" s="390"/>
      <c r="AB53" s="29">
        <f>SUM(AD47:AD50)</f>
        <v>13.1</v>
      </c>
      <c r="AC53" s="42"/>
    </row>
    <row r="54" spans="1:32" ht="15" customHeight="1" x14ac:dyDescent="0.25">
      <c r="I54" s="391" t="s">
        <v>40</v>
      </c>
      <c r="J54" s="392"/>
      <c r="K54" s="29">
        <f>SUM(N47:N50)</f>
        <v>3</v>
      </c>
      <c r="Q54" s="148"/>
      <c r="Z54" s="391" t="s">
        <v>40</v>
      </c>
      <c r="AA54" s="392"/>
      <c r="AB54" s="29">
        <f>SUM(AE47:AE50)</f>
        <v>4</v>
      </c>
      <c r="AC54" s="42"/>
    </row>
    <row r="55" spans="1:32" ht="15" customHeight="1" x14ac:dyDescent="0.25">
      <c r="I55" s="393" t="s">
        <v>199</v>
      </c>
      <c r="J55" s="393"/>
      <c r="K55" s="29">
        <f>SUM(L47:L50)</f>
        <v>167.8</v>
      </c>
      <c r="Q55" s="148"/>
      <c r="Z55" s="393" t="s">
        <v>199</v>
      </c>
      <c r="AA55" s="393"/>
      <c r="AB55" s="29">
        <f>SUM(AC47:AC50)</f>
        <v>221.64999999999998</v>
      </c>
      <c r="AC55" s="42"/>
    </row>
    <row r="56" spans="1:32" ht="15" hidden="1" customHeight="1" thickBot="1" x14ac:dyDescent="0.3">
      <c r="K56" s="41"/>
      <c r="Q56" s="148"/>
      <c r="AB56" s="41"/>
      <c r="AC56" s="42"/>
    </row>
    <row r="57" spans="1:32" ht="15" customHeight="1" x14ac:dyDescent="0.25">
      <c r="K57" s="41"/>
      <c r="Q57" s="148"/>
      <c r="AB57" s="41"/>
      <c r="AC57" s="42"/>
    </row>
    <row r="58" spans="1:32" ht="15" customHeight="1" thickBot="1" x14ac:dyDescent="0.3">
      <c r="K58" s="41"/>
      <c r="Q58" s="148"/>
      <c r="AB58" s="41"/>
      <c r="AC58" s="42"/>
    </row>
    <row r="59" spans="1:32" ht="56.1" customHeight="1" x14ac:dyDescent="0.25">
      <c r="G59" s="35" t="s">
        <v>24</v>
      </c>
      <c r="H59" s="35" t="s">
        <v>66</v>
      </c>
      <c r="I59" s="35"/>
      <c r="J59" s="35" t="s">
        <v>169</v>
      </c>
      <c r="K59" s="36" t="s">
        <v>31</v>
      </c>
      <c r="L59" s="155" t="s">
        <v>200</v>
      </c>
      <c r="M59" s="144" t="s">
        <v>39</v>
      </c>
      <c r="N59" s="145" t="s">
        <v>58</v>
      </c>
      <c r="O59" s="146"/>
      <c r="Q59" s="148"/>
      <c r="X59" s="35" t="s">
        <v>24</v>
      </c>
      <c r="Y59" s="35" t="s">
        <v>66</v>
      </c>
      <c r="Z59" s="35"/>
      <c r="AA59" s="35" t="s">
        <v>169</v>
      </c>
      <c r="AB59" s="36" t="s">
        <v>31</v>
      </c>
      <c r="AC59" s="155" t="s">
        <v>200</v>
      </c>
      <c r="AD59" s="144" t="s">
        <v>39</v>
      </c>
      <c r="AE59" s="145" t="s">
        <v>58</v>
      </c>
      <c r="AF59" s="146"/>
    </row>
    <row r="60" spans="1:32" ht="33.75" customHeight="1" x14ac:dyDescent="0.25">
      <c r="B60" s="34"/>
      <c r="C60" s="40"/>
      <c r="E60" s="34"/>
      <c r="F60" s="79"/>
      <c r="G60" s="57"/>
      <c r="H60" s="19"/>
      <c r="I60" s="19"/>
      <c r="J60" s="45"/>
      <c r="K60" s="22"/>
      <c r="L60" s="27"/>
      <c r="M60" s="32"/>
      <c r="N60" s="133"/>
      <c r="Q60" s="148"/>
      <c r="S60" s="34"/>
      <c r="T60" s="40"/>
      <c r="V60" s="34"/>
      <c r="W60" s="79"/>
      <c r="X60" s="57"/>
      <c r="Y60" s="19"/>
      <c r="Z60" s="19"/>
      <c r="AA60" s="45"/>
      <c r="AB60" s="22"/>
      <c r="AC60" s="27"/>
      <c r="AD60" s="59"/>
      <c r="AE60" s="133"/>
    </row>
    <row r="61" spans="1:32" ht="73.5" customHeight="1" x14ac:dyDescent="0.25">
      <c r="A61" s="20" t="s">
        <v>48</v>
      </c>
      <c r="B61" s="122" t="s">
        <v>188</v>
      </c>
      <c r="C61" s="298" t="s">
        <v>35</v>
      </c>
      <c r="D61" s="394" t="s">
        <v>30</v>
      </c>
      <c r="E61" s="48" t="s">
        <v>47</v>
      </c>
      <c r="F61" s="304" t="s">
        <v>90</v>
      </c>
      <c r="G61" s="143">
        <v>43.5</v>
      </c>
      <c r="H61" s="19">
        <v>5.5</v>
      </c>
      <c r="I61" s="19"/>
      <c r="J61" s="45">
        <v>2.5</v>
      </c>
      <c r="K61" s="22">
        <f t="shared" ref="K61:K67" si="13">SUM(G61:J61)</f>
        <v>51.5</v>
      </c>
      <c r="L61" s="27">
        <v>16.5</v>
      </c>
      <c r="M61" s="32"/>
      <c r="N61" s="397">
        <v>8</v>
      </c>
      <c r="Q61" s="150"/>
      <c r="R61" s="20" t="s">
        <v>48</v>
      </c>
      <c r="S61" s="122" t="s">
        <v>206</v>
      </c>
      <c r="T61" s="298" t="s">
        <v>35</v>
      </c>
      <c r="U61" s="394" t="s">
        <v>30</v>
      </c>
      <c r="V61" s="48" t="s">
        <v>47</v>
      </c>
      <c r="W61" s="304" t="s">
        <v>90</v>
      </c>
      <c r="X61" s="143">
        <v>31.5</v>
      </c>
      <c r="Y61" s="19">
        <v>5</v>
      </c>
      <c r="Z61" s="19"/>
      <c r="AA61" s="45">
        <v>2.5</v>
      </c>
      <c r="AB61" s="22">
        <f t="shared" ref="AB61:AB64" si="14">SUM(X61:AA61)</f>
        <v>39</v>
      </c>
      <c r="AC61" s="27">
        <v>4.5</v>
      </c>
      <c r="AD61" s="59"/>
      <c r="AE61" s="397">
        <v>8</v>
      </c>
    </row>
    <row r="62" spans="1:32" ht="58.5" customHeight="1" x14ac:dyDescent="0.25">
      <c r="A62" s="20"/>
      <c r="B62" s="122" t="s">
        <v>189</v>
      </c>
      <c r="C62" s="298" t="s">
        <v>35</v>
      </c>
      <c r="D62" s="395"/>
      <c r="E62" s="48" t="s">
        <v>47</v>
      </c>
      <c r="F62" s="304" t="s">
        <v>90</v>
      </c>
      <c r="G62" s="143">
        <v>67.5</v>
      </c>
      <c r="H62" s="19">
        <v>5</v>
      </c>
      <c r="I62" s="19"/>
      <c r="J62" s="45">
        <v>2.5</v>
      </c>
      <c r="K62" s="22">
        <f t="shared" si="13"/>
        <v>75</v>
      </c>
      <c r="L62" s="27">
        <v>16.5</v>
      </c>
      <c r="M62" s="59"/>
      <c r="N62" s="398"/>
      <c r="Q62" s="150"/>
      <c r="R62" s="20"/>
      <c r="S62" s="122" t="s">
        <v>207</v>
      </c>
      <c r="T62" s="298" t="s">
        <v>35</v>
      </c>
      <c r="U62" s="395"/>
      <c r="V62" s="48" t="s">
        <v>47</v>
      </c>
      <c r="W62" s="304" t="s">
        <v>90</v>
      </c>
      <c r="X62" s="143">
        <v>55.5</v>
      </c>
      <c r="Y62" s="19">
        <v>5</v>
      </c>
      <c r="Z62" s="19"/>
      <c r="AA62" s="45">
        <v>2.5</v>
      </c>
      <c r="AB62" s="22">
        <f t="shared" si="14"/>
        <v>63</v>
      </c>
      <c r="AC62" s="27">
        <v>4.5</v>
      </c>
      <c r="AD62" s="59"/>
      <c r="AE62" s="398"/>
    </row>
    <row r="63" spans="1:32" ht="78.75" customHeight="1" x14ac:dyDescent="0.25">
      <c r="A63" s="20"/>
      <c r="B63" s="122" t="s">
        <v>190</v>
      </c>
      <c r="C63" s="298" t="s">
        <v>35</v>
      </c>
      <c r="D63" s="396"/>
      <c r="E63" s="48" t="s">
        <v>47</v>
      </c>
      <c r="F63" s="304" t="s">
        <v>90</v>
      </c>
      <c r="G63" s="143">
        <v>91.5</v>
      </c>
      <c r="H63" s="19">
        <v>12.5</v>
      </c>
      <c r="I63" s="19"/>
      <c r="J63" s="45">
        <v>2.5</v>
      </c>
      <c r="K63" s="22">
        <f t="shared" si="13"/>
        <v>106.5</v>
      </c>
      <c r="L63" s="27">
        <v>16.5</v>
      </c>
      <c r="M63" s="59"/>
      <c r="N63" s="398"/>
      <c r="Q63" s="150"/>
      <c r="R63" s="20"/>
      <c r="S63" s="122" t="s">
        <v>208</v>
      </c>
      <c r="T63" s="298" t="s">
        <v>35</v>
      </c>
      <c r="U63" s="396"/>
      <c r="V63" s="48" t="s">
        <v>47</v>
      </c>
      <c r="W63" s="304" t="s">
        <v>90</v>
      </c>
      <c r="X63" s="143">
        <v>58.5</v>
      </c>
      <c r="Y63" s="19">
        <v>1</v>
      </c>
      <c r="Z63" s="19"/>
      <c r="AA63" s="45">
        <v>2.5</v>
      </c>
      <c r="AB63" s="22">
        <f t="shared" si="14"/>
        <v>62</v>
      </c>
      <c r="AC63" s="27">
        <v>4.5</v>
      </c>
      <c r="AD63" s="59"/>
      <c r="AE63" s="398"/>
    </row>
    <row r="64" spans="1:32" ht="36" customHeight="1" x14ac:dyDescent="0.25">
      <c r="A64" s="20" t="s">
        <v>65</v>
      </c>
      <c r="B64" s="48"/>
      <c r="C64" s="24"/>
      <c r="D64" s="68"/>
      <c r="E64" s="48"/>
      <c r="F64" s="76"/>
      <c r="G64" s="80"/>
      <c r="H64" s="19"/>
      <c r="I64" s="19"/>
      <c r="J64" s="45"/>
      <c r="K64" s="22"/>
      <c r="L64" s="27"/>
      <c r="M64" s="59"/>
      <c r="N64" s="398"/>
      <c r="Q64" s="150"/>
      <c r="R64" s="20" t="s">
        <v>201</v>
      </c>
      <c r="S64" s="127" t="s">
        <v>205</v>
      </c>
      <c r="T64" s="338"/>
      <c r="U64" s="127" t="s">
        <v>30</v>
      </c>
      <c r="V64" s="128" t="s">
        <v>47</v>
      </c>
      <c r="W64" s="339" t="s">
        <v>90</v>
      </c>
      <c r="X64" s="135">
        <v>45</v>
      </c>
      <c r="Y64" s="19">
        <v>1</v>
      </c>
      <c r="Z64" s="19"/>
      <c r="AA64" s="45">
        <v>5</v>
      </c>
      <c r="AB64" s="22">
        <f t="shared" si="14"/>
        <v>51</v>
      </c>
      <c r="AC64" s="27">
        <v>49</v>
      </c>
      <c r="AD64" s="59"/>
      <c r="AE64" s="398"/>
    </row>
    <row r="65" spans="1:31" ht="15" customHeight="1" x14ac:dyDescent="0.25">
      <c r="B65" s="48"/>
      <c r="C65" s="71"/>
      <c r="D65" s="48"/>
      <c r="E65" s="48"/>
      <c r="F65" s="76"/>
      <c r="G65" s="80"/>
      <c r="H65" s="19"/>
      <c r="I65" s="19"/>
      <c r="J65" s="19"/>
      <c r="K65" s="22"/>
      <c r="L65" s="27"/>
      <c r="M65" s="32"/>
      <c r="N65" s="398"/>
      <c r="Q65" s="148"/>
      <c r="S65" s="48"/>
      <c r="T65" s="71"/>
      <c r="U65" s="48"/>
      <c r="V65" s="48"/>
      <c r="W65" s="76"/>
      <c r="X65" s="80"/>
      <c r="Y65" s="19"/>
      <c r="Z65" s="19"/>
      <c r="AA65" s="19"/>
      <c r="AB65" s="22"/>
      <c r="AC65" s="27"/>
      <c r="AD65" s="59"/>
      <c r="AE65" s="398"/>
    </row>
    <row r="66" spans="1:31" ht="48" customHeight="1" x14ac:dyDescent="0.25">
      <c r="A66" s="17"/>
      <c r="B66" s="299" t="s">
        <v>192</v>
      </c>
      <c r="C66" s="301" t="s">
        <v>67</v>
      </c>
      <c r="D66" s="64"/>
      <c r="E66" s="48" t="s">
        <v>60</v>
      </c>
      <c r="F66" s="302" t="s">
        <v>193</v>
      </c>
      <c r="G66" s="154">
        <v>74</v>
      </c>
      <c r="H66" s="19">
        <v>3</v>
      </c>
      <c r="I66" s="19"/>
      <c r="J66" s="19">
        <v>2.5</v>
      </c>
      <c r="K66" s="22">
        <f t="shared" si="13"/>
        <v>79.5</v>
      </c>
      <c r="L66" s="27">
        <v>5</v>
      </c>
      <c r="M66" s="32"/>
      <c r="N66" s="399"/>
      <c r="Q66" s="149"/>
      <c r="R66" s="17"/>
      <c r="S66" s="299" t="s">
        <v>192</v>
      </c>
      <c r="T66" s="301" t="s">
        <v>67</v>
      </c>
      <c r="U66" s="114"/>
      <c r="V66" s="48" t="s">
        <v>60</v>
      </c>
      <c r="W66" s="302" t="s">
        <v>193</v>
      </c>
      <c r="X66" s="154">
        <v>51</v>
      </c>
      <c r="Y66" s="19">
        <v>3</v>
      </c>
      <c r="Z66" s="19"/>
      <c r="AA66" s="19">
        <v>2.5</v>
      </c>
      <c r="AB66" s="22">
        <f t="shared" ref="AB66:AB67" si="15">SUM(X66:AA66)</f>
        <v>56.5</v>
      </c>
      <c r="AC66" s="27">
        <v>5</v>
      </c>
      <c r="AD66" s="59"/>
      <c r="AE66" s="399"/>
    </row>
    <row r="67" spans="1:31" ht="32.25" customHeight="1" x14ac:dyDescent="0.25">
      <c r="A67" s="17"/>
      <c r="B67" s="300" t="s">
        <v>191</v>
      </c>
      <c r="C67" s="125" t="s">
        <v>67</v>
      </c>
      <c r="D67" s="114"/>
      <c r="E67" s="48" t="s">
        <v>60</v>
      </c>
      <c r="F67" s="303" t="s">
        <v>193</v>
      </c>
      <c r="G67" s="26">
        <v>41</v>
      </c>
      <c r="H67" s="19">
        <v>3</v>
      </c>
      <c r="I67" s="19"/>
      <c r="J67" s="19">
        <v>2.5</v>
      </c>
      <c r="K67" s="22">
        <f t="shared" si="13"/>
        <v>46.5</v>
      </c>
      <c r="L67" s="27">
        <v>5</v>
      </c>
      <c r="M67" s="32"/>
      <c r="N67" s="133"/>
      <c r="Q67" s="149"/>
      <c r="R67" s="17"/>
      <c r="S67" s="300" t="s">
        <v>191</v>
      </c>
      <c r="T67" s="125" t="s">
        <v>67</v>
      </c>
      <c r="U67" s="114"/>
      <c r="V67" s="48" t="s">
        <v>60</v>
      </c>
      <c r="W67" s="303" t="s">
        <v>193</v>
      </c>
      <c r="X67" s="26">
        <v>15</v>
      </c>
      <c r="Y67" s="19">
        <v>2</v>
      </c>
      <c r="Z67" s="19"/>
      <c r="AA67" s="19">
        <v>2.5</v>
      </c>
      <c r="AB67" s="22">
        <f t="shared" si="15"/>
        <v>19.5</v>
      </c>
      <c r="AC67" s="27">
        <v>5</v>
      </c>
      <c r="AD67" s="59"/>
      <c r="AE67" s="133"/>
    </row>
    <row r="68" spans="1:31" ht="15" customHeight="1" x14ac:dyDescent="0.25">
      <c r="A68" s="17"/>
      <c r="B68" s="34"/>
      <c r="C68" s="142"/>
      <c r="D68" s="48"/>
      <c r="E68" s="48"/>
      <c r="F68" s="69"/>
      <c r="G68" s="26"/>
      <c r="H68" s="19"/>
      <c r="I68" s="19"/>
      <c r="J68" s="45"/>
      <c r="K68" s="22"/>
      <c r="L68" s="27"/>
      <c r="M68" s="59"/>
      <c r="N68" s="133"/>
      <c r="Q68" s="149"/>
      <c r="R68" s="17"/>
      <c r="S68" s="34"/>
      <c r="T68" s="142"/>
      <c r="U68" s="48"/>
      <c r="V68" s="48"/>
      <c r="W68" s="69"/>
      <c r="X68" s="26"/>
      <c r="Y68" s="19"/>
      <c r="Z68" s="19"/>
      <c r="AA68" s="45"/>
      <c r="AB68" s="22"/>
      <c r="AC68" s="27"/>
      <c r="AD68" s="59"/>
      <c r="AE68" s="133"/>
    </row>
    <row r="69" spans="1:31" ht="15" customHeight="1" x14ac:dyDescent="0.25">
      <c r="A69" s="17"/>
      <c r="B69" s="61"/>
      <c r="C69" s="50"/>
      <c r="D69" s="68"/>
      <c r="I69" s="379" t="s">
        <v>90</v>
      </c>
      <c r="J69" s="380"/>
      <c r="K69" s="29">
        <f>SUM(K60:K65)</f>
        <v>233</v>
      </c>
      <c r="L69"/>
      <c r="Q69" s="149"/>
      <c r="R69" s="17"/>
      <c r="S69" s="61"/>
      <c r="T69" s="50"/>
      <c r="U69" s="114"/>
      <c r="Z69" s="379" t="s">
        <v>90</v>
      </c>
      <c r="AA69" s="380"/>
      <c r="AB69" s="29">
        <f>SUM(AB60:AB65)</f>
        <v>215</v>
      </c>
    </row>
    <row r="70" spans="1:31" ht="15" customHeight="1" x14ac:dyDescent="0.25">
      <c r="D70" s="62"/>
      <c r="I70" s="381" t="s">
        <v>193</v>
      </c>
      <c r="J70" s="382"/>
      <c r="K70" s="63">
        <f>SUM(K66,K67,K68)</f>
        <v>126</v>
      </c>
      <c r="Q70" s="148"/>
      <c r="U70" s="62"/>
      <c r="Z70" s="381" t="s">
        <v>193</v>
      </c>
      <c r="AA70" s="382"/>
      <c r="AB70" s="63">
        <f>SUM(AB66,AB67,AB68)</f>
        <v>76</v>
      </c>
      <c r="AC70" s="42"/>
    </row>
    <row r="71" spans="1:31" ht="15" customHeight="1" x14ac:dyDescent="0.25">
      <c r="I71" s="383" t="s">
        <v>199</v>
      </c>
      <c r="J71" s="384"/>
      <c r="K71" s="29">
        <f>SUM(L60:L68)</f>
        <v>59.5</v>
      </c>
      <c r="Q71" s="148"/>
      <c r="Z71" s="383" t="s">
        <v>199</v>
      </c>
      <c r="AA71" s="384"/>
      <c r="AB71" s="29">
        <f>SUM(AC60:AC68)</f>
        <v>72.5</v>
      </c>
      <c r="AC71" s="42"/>
    </row>
    <row r="72" spans="1:31" ht="15" customHeight="1" x14ac:dyDescent="0.25">
      <c r="I72" s="385" t="s">
        <v>58</v>
      </c>
      <c r="J72" s="386"/>
      <c r="K72" s="29">
        <f>N61</f>
        <v>8</v>
      </c>
      <c r="Q72" s="148"/>
      <c r="Z72" s="385" t="s">
        <v>58</v>
      </c>
      <c r="AA72" s="386"/>
      <c r="AB72" s="29">
        <f>AE61</f>
        <v>8</v>
      </c>
      <c r="AC72" s="42"/>
    </row>
    <row r="73" spans="1:31" ht="15" customHeight="1" x14ac:dyDescent="0.25">
      <c r="K73" s="41"/>
      <c r="Q73" s="148"/>
      <c r="AB73" s="41"/>
      <c r="AC73" s="42"/>
    </row>
    <row r="74" spans="1:31" ht="15" customHeight="1" x14ac:dyDescent="0.25">
      <c r="J74" s="28" t="s">
        <v>38</v>
      </c>
      <c r="K74" t="s">
        <v>59</v>
      </c>
      <c r="Q74" s="148"/>
      <c r="AA74" s="28" t="s">
        <v>38</v>
      </c>
      <c r="AB74" t="s">
        <v>116</v>
      </c>
      <c r="AC74" s="42"/>
    </row>
    <row r="75" spans="1:31" ht="15" customHeight="1" x14ac:dyDescent="0.25">
      <c r="Q75" s="148"/>
      <c r="AC75" s="42"/>
    </row>
    <row r="76" spans="1:31" ht="15.95" customHeight="1" x14ac:dyDescent="0.25">
      <c r="I76" s="387" t="s">
        <v>167</v>
      </c>
      <c r="J76" s="388"/>
      <c r="K76" s="29">
        <f>SUM(K12,K23,K36,K51)</f>
        <v>2185.1499999999996</v>
      </c>
      <c r="Q76" s="148"/>
      <c r="Z76" s="387" t="s">
        <v>167</v>
      </c>
      <c r="AA76" s="388"/>
      <c r="AB76" s="29">
        <f>SUM(AB12,AB23,AB36,AB51)</f>
        <v>1403.25</v>
      </c>
      <c r="AC76" s="42"/>
    </row>
    <row r="77" spans="1:31" ht="15" customHeight="1" x14ac:dyDescent="0.25">
      <c r="I77" s="408" t="s">
        <v>174</v>
      </c>
      <c r="J77" s="409"/>
      <c r="K77" s="29">
        <f>SUM(K13,K37,K52)</f>
        <v>544.95000000000005</v>
      </c>
      <c r="Q77" s="148"/>
      <c r="Z77" s="408" t="s">
        <v>174</v>
      </c>
      <c r="AA77" s="409"/>
      <c r="AB77" s="29">
        <f>SUM(AB13,AB37,AB52)</f>
        <v>502.85</v>
      </c>
      <c r="AC77" s="42"/>
    </row>
    <row r="78" spans="1:31" ht="15" customHeight="1" x14ac:dyDescent="0.25">
      <c r="I78" s="379" t="s">
        <v>90</v>
      </c>
      <c r="J78" s="380"/>
      <c r="K78" s="29">
        <f>SUM(K69)</f>
        <v>233</v>
      </c>
      <c r="Q78" s="148"/>
      <c r="Z78" s="379" t="s">
        <v>90</v>
      </c>
      <c r="AA78" s="380"/>
      <c r="AB78" s="29">
        <f>SUM(AB69)</f>
        <v>215</v>
      </c>
      <c r="AC78" s="42"/>
    </row>
    <row r="79" spans="1:31" ht="15" customHeight="1" x14ac:dyDescent="0.25">
      <c r="I79" s="432" t="s">
        <v>193</v>
      </c>
      <c r="J79" s="433"/>
      <c r="K79" s="29">
        <f>SUM(K70)</f>
        <v>126</v>
      </c>
      <c r="Q79" s="148"/>
      <c r="Z79" s="432" t="s">
        <v>193</v>
      </c>
      <c r="AA79" s="433"/>
      <c r="AB79" s="29">
        <f>SUM(AB70)</f>
        <v>76</v>
      </c>
      <c r="AC79" s="42"/>
    </row>
    <row r="80" spans="1:31" ht="15" customHeight="1" x14ac:dyDescent="0.25">
      <c r="I80" s="426" t="s">
        <v>196</v>
      </c>
      <c r="J80" s="427"/>
      <c r="K80" s="29">
        <f>K38</f>
        <v>10</v>
      </c>
      <c r="Q80" s="148"/>
      <c r="Z80" s="410" t="s">
        <v>196</v>
      </c>
      <c r="AA80" s="411"/>
      <c r="AB80" s="29">
        <f>AB34</f>
        <v>10</v>
      </c>
      <c r="AC80" s="42"/>
    </row>
    <row r="81" spans="9:32" ht="15" customHeight="1" x14ac:dyDescent="0.25">
      <c r="I81" s="383" t="s">
        <v>199</v>
      </c>
      <c r="J81" s="384"/>
      <c r="K81" s="29">
        <f>SUM(K16,K26,K41,K55,K71)</f>
        <v>534.45000000000005</v>
      </c>
      <c r="Q81" s="148"/>
      <c r="Z81" s="383" t="s">
        <v>199</v>
      </c>
      <c r="AA81" s="384"/>
      <c r="AB81" s="29">
        <f>SUM(AB16,AB26,AB41,AB55,AB71)</f>
        <v>632</v>
      </c>
      <c r="AC81" s="42"/>
    </row>
    <row r="82" spans="9:32" ht="15" customHeight="1" x14ac:dyDescent="0.25">
      <c r="I82" s="389" t="s">
        <v>39</v>
      </c>
      <c r="J82" s="390"/>
      <c r="K82" s="29">
        <f>SUM(K14,K53,)</f>
        <v>672.9</v>
      </c>
      <c r="Q82" s="148"/>
      <c r="Z82" s="389" t="s">
        <v>39</v>
      </c>
      <c r="AA82" s="390"/>
      <c r="AB82" s="29">
        <f>SUM(AB14,AB53,)</f>
        <v>565.1</v>
      </c>
      <c r="AC82" s="42"/>
    </row>
    <row r="83" spans="9:32" ht="15" customHeight="1" x14ac:dyDescent="0.25">
      <c r="I83" s="385" t="s">
        <v>58</v>
      </c>
      <c r="J83" s="386"/>
      <c r="K83" s="29">
        <f>SUM(K72)</f>
        <v>8</v>
      </c>
      <c r="Q83" s="148"/>
      <c r="Z83" s="385" t="s">
        <v>58</v>
      </c>
      <c r="AA83" s="386"/>
      <c r="AB83" s="29">
        <f>SUM(AB72)</f>
        <v>8</v>
      </c>
      <c r="AC83" s="42"/>
    </row>
    <row r="84" spans="9:32" ht="15" customHeight="1" x14ac:dyDescent="0.25">
      <c r="I84" s="391" t="s">
        <v>49</v>
      </c>
      <c r="J84" s="392"/>
      <c r="K84" s="29">
        <f>SUM(K15,K54,)</f>
        <v>233</v>
      </c>
      <c r="Q84" s="148"/>
      <c r="Z84" s="391" t="s">
        <v>49</v>
      </c>
      <c r="AA84" s="392"/>
      <c r="AB84" s="29">
        <f>SUM(AB15,AB54,)</f>
        <v>164</v>
      </c>
      <c r="AC84" s="42"/>
    </row>
    <row r="85" spans="9:32" x14ac:dyDescent="0.25">
      <c r="AC85" s="42"/>
    </row>
    <row r="86" spans="9:32" x14ac:dyDescent="0.25">
      <c r="R86" s="324"/>
      <c r="S86" s="324"/>
      <c r="T86" s="324"/>
      <c r="U86" s="324"/>
      <c r="V86" s="324"/>
      <c r="W86" s="324"/>
      <c r="X86" s="324"/>
      <c r="Y86" s="324"/>
      <c r="Z86" s="428"/>
      <c r="AA86" s="428"/>
      <c r="AB86" s="320"/>
      <c r="AC86" s="325"/>
      <c r="AD86" s="324"/>
      <c r="AE86" s="324"/>
    </row>
    <row r="87" spans="9:32" x14ac:dyDescent="0.25">
      <c r="R87" s="324"/>
      <c r="S87" s="324"/>
      <c r="T87" s="324"/>
      <c r="U87" s="324"/>
      <c r="V87" s="324"/>
      <c r="W87" s="324"/>
      <c r="X87" s="324"/>
      <c r="Y87" s="324"/>
      <c r="Z87" s="324"/>
      <c r="AA87" s="324"/>
      <c r="AB87" s="320"/>
      <c r="AC87" s="325"/>
      <c r="AD87" s="324"/>
      <c r="AE87" s="324"/>
    </row>
    <row r="88" spans="9:32" ht="15.75" x14ac:dyDescent="0.25">
      <c r="R88" s="324"/>
      <c r="S88" s="324"/>
      <c r="T88" s="324"/>
      <c r="U88" s="324"/>
      <c r="V88" s="324"/>
      <c r="W88" s="324"/>
      <c r="X88" s="326"/>
      <c r="Y88" s="326"/>
      <c r="Z88" s="326"/>
      <c r="AA88" s="326"/>
      <c r="AB88" s="327"/>
      <c r="AC88" s="322"/>
      <c r="AD88" s="328"/>
      <c r="AE88" s="332"/>
      <c r="AF88" s="148"/>
    </row>
    <row r="89" spans="9:32" ht="15.75" x14ac:dyDescent="0.25">
      <c r="R89" s="324"/>
      <c r="S89" s="321"/>
      <c r="T89" s="331"/>
      <c r="U89" s="321"/>
      <c r="V89" s="321"/>
      <c r="W89" s="54"/>
      <c r="X89" s="329"/>
      <c r="Y89" s="329"/>
      <c r="Z89" s="329"/>
      <c r="AA89" s="329"/>
      <c r="AB89" s="329"/>
      <c r="AC89" s="329"/>
      <c r="AD89" s="329"/>
      <c r="AE89" s="329"/>
      <c r="AF89" s="148"/>
    </row>
    <row r="90" spans="9:32" ht="15.75" x14ac:dyDescent="0.25">
      <c r="R90" s="330"/>
      <c r="S90" s="321"/>
      <c r="T90" s="322"/>
      <c r="U90" s="322"/>
      <c r="V90" s="321"/>
      <c r="W90" s="332"/>
      <c r="X90" s="319"/>
      <c r="Y90" s="329"/>
      <c r="Z90" s="329"/>
      <c r="AA90" s="329"/>
      <c r="AB90" s="329"/>
      <c r="AC90" s="329"/>
      <c r="AD90" s="329"/>
      <c r="AE90" s="431"/>
      <c r="AF90" s="148"/>
    </row>
    <row r="91" spans="9:32" ht="15.75" x14ac:dyDescent="0.25">
      <c r="R91" s="330"/>
      <c r="S91" s="321"/>
      <c r="T91" s="324"/>
      <c r="U91" s="321"/>
      <c r="V91" s="321"/>
      <c r="W91" s="54"/>
      <c r="X91" s="329"/>
      <c r="Y91" s="329"/>
      <c r="Z91" s="329"/>
      <c r="AA91" s="329"/>
      <c r="AB91" s="329"/>
      <c r="AC91" s="329"/>
      <c r="AD91" s="329"/>
      <c r="AE91" s="431"/>
      <c r="AF91" s="148"/>
    </row>
    <row r="92" spans="9:32" ht="15.75" x14ac:dyDescent="0.25">
      <c r="R92" s="324"/>
      <c r="S92" s="321"/>
      <c r="T92" s="331"/>
      <c r="U92" s="322"/>
      <c r="V92" s="321"/>
      <c r="W92" s="54"/>
      <c r="X92" s="329"/>
      <c r="Y92" s="329"/>
      <c r="Z92" s="329"/>
      <c r="AA92" s="329"/>
      <c r="AB92" s="329"/>
      <c r="AC92" s="329"/>
      <c r="AD92" s="329"/>
      <c r="AE92" s="431"/>
      <c r="AF92" s="148"/>
    </row>
    <row r="93" spans="9:32" ht="15.75" x14ac:dyDescent="0.25">
      <c r="R93" s="323"/>
      <c r="S93" s="321"/>
      <c r="T93" s="322"/>
      <c r="U93" s="322"/>
      <c r="V93" s="321"/>
      <c r="W93" s="332"/>
      <c r="X93" s="319"/>
      <c r="Y93" s="329"/>
      <c r="Z93" s="329"/>
      <c r="AA93" s="329"/>
      <c r="AB93" s="329"/>
      <c r="AC93" s="329"/>
      <c r="AD93" s="329"/>
      <c r="AE93" s="431"/>
      <c r="AF93" s="148"/>
    </row>
    <row r="94" spans="9:32" ht="15.75" x14ac:dyDescent="0.25">
      <c r="R94" s="323"/>
      <c r="S94" s="321"/>
      <c r="T94" s="331"/>
      <c r="U94" s="321"/>
      <c r="V94" s="321"/>
      <c r="W94" s="54"/>
      <c r="X94" s="329"/>
      <c r="Y94" s="329"/>
      <c r="Z94" s="329"/>
      <c r="AA94" s="329"/>
      <c r="AB94" s="329"/>
      <c r="AC94" s="329"/>
      <c r="AD94" s="329"/>
      <c r="AE94" s="329"/>
      <c r="AF94" s="148"/>
    </row>
    <row r="95" spans="9:32" ht="15.75" x14ac:dyDescent="0.25">
      <c r="R95" s="323"/>
      <c r="S95" s="321"/>
      <c r="T95" s="331"/>
      <c r="U95" s="322"/>
      <c r="V95" s="321"/>
      <c r="W95" s="54"/>
      <c r="X95" s="329"/>
      <c r="Y95" s="329"/>
      <c r="Z95" s="329"/>
      <c r="AA95" s="329"/>
      <c r="AB95" s="329"/>
      <c r="AC95" s="329"/>
      <c r="AD95" s="329"/>
      <c r="AE95" s="329"/>
      <c r="AF95" s="148"/>
    </row>
    <row r="96" spans="9:32" ht="15.75" x14ac:dyDescent="0.25">
      <c r="R96" s="323"/>
      <c r="S96" s="321"/>
      <c r="T96" s="322"/>
      <c r="U96" s="321"/>
      <c r="V96" s="324"/>
      <c r="W96" s="324"/>
      <c r="X96" s="324"/>
      <c r="Y96" s="324"/>
      <c r="Z96" s="430"/>
      <c r="AA96" s="430"/>
      <c r="AB96" s="320"/>
      <c r="AC96" s="324"/>
      <c r="AD96" s="324"/>
      <c r="AE96" s="324"/>
      <c r="AF96" s="148"/>
    </row>
    <row r="97" spans="18:32" x14ac:dyDescent="0.25">
      <c r="R97" s="324"/>
      <c r="S97" s="324"/>
      <c r="T97" s="324"/>
      <c r="U97" s="324"/>
      <c r="V97" s="324"/>
      <c r="W97" s="324"/>
      <c r="X97" s="324"/>
      <c r="Y97" s="324"/>
      <c r="Z97" s="429"/>
      <c r="AA97" s="429"/>
      <c r="AB97" s="320"/>
      <c r="AC97" s="325"/>
      <c r="AD97" s="324"/>
      <c r="AE97" s="324"/>
      <c r="AF97" s="148"/>
    </row>
    <row r="98" spans="18:32" x14ac:dyDescent="0.25">
      <c r="R98" s="324"/>
      <c r="S98" s="324"/>
      <c r="T98" s="324"/>
      <c r="U98" s="324"/>
      <c r="V98" s="324"/>
      <c r="W98" s="324"/>
      <c r="X98" s="324"/>
      <c r="Y98" s="324"/>
      <c r="Z98" s="430"/>
      <c r="AA98" s="430"/>
      <c r="AB98" s="320"/>
      <c r="AC98" s="325"/>
      <c r="AD98" s="324"/>
      <c r="AE98" s="324"/>
      <c r="AF98" s="148"/>
    </row>
    <row r="99" spans="18:32" x14ac:dyDescent="0.25">
      <c r="R99" s="324"/>
      <c r="S99" s="324"/>
      <c r="T99" s="324"/>
      <c r="U99" s="324"/>
      <c r="V99" s="324"/>
      <c r="W99" s="324"/>
      <c r="X99" s="324"/>
      <c r="Y99" s="324"/>
      <c r="Z99" s="428"/>
      <c r="AA99" s="428"/>
      <c r="AB99" s="320"/>
      <c r="AC99" s="325"/>
      <c r="AD99" s="324"/>
      <c r="AE99" s="324"/>
      <c r="AF99" s="148"/>
    </row>
    <row r="100" spans="18:32" x14ac:dyDescent="0.25">
      <c r="R100" s="324"/>
      <c r="S100" s="324"/>
      <c r="T100" s="324"/>
      <c r="U100" s="324"/>
      <c r="V100" s="324"/>
      <c r="W100" s="324"/>
      <c r="X100" s="324"/>
      <c r="Y100" s="324"/>
      <c r="Z100" s="324"/>
      <c r="AA100" s="324"/>
      <c r="AB100" s="320"/>
      <c r="AC100" s="325"/>
      <c r="AD100" s="324"/>
      <c r="AE100" s="324"/>
      <c r="AF100" s="148"/>
    </row>
    <row r="101" spans="18:32" ht="21" x14ac:dyDescent="0.25">
      <c r="R101" s="324"/>
      <c r="S101" s="324"/>
      <c r="T101" s="324"/>
      <c r="U101" s="324"/>
      <c r="V101" s="324"/>
      <c r="W101" s="324"/>
      <c r="X101" s="324"/>
      <c r="Y101" s="324"/>
      <c r="Z101" s="324"/>
      <c r="AA101" s="333"/>
      <c r="AB101" s="324"/>
      <c r="AC101" s="325"/>
      <c r="AD101" s="324"/>
      <c r="AE101" s="324"/>
      <c r="AF101" s="148"/>
    </row>
    <row r="102" spans="18:32" x14ac:dyDescent="0.25"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5"/>
      <c r="AD102" s="324"/>
      <c r="AE102" s="324"/>
      <c r="AF102" s="148"/>
    </row>
    <row r="103" spans="18:32" x14ac:dyDescent="0.25">
      <c r="R103" s="324"/>
      <c r="S103" s="324"/>
      <c r="T103" s="324"/>
      <c r="U103" s="324"/>
      <c r="V103" s="324"/>
      <c r="W103" s="324"/>
      <c r="X103" s="324"/>
      <c r="Y103" s="324"/>
      <c r="Z103" s="429"/>
      <c r="AA103" s="429"/>
      <c r="AB103" s="320"/>
      <c r="AC103" s="325"/>
      <c r="AD103" s="324"/>
      <c r="AE103" s="324"/>
      <c r="AF103" s="148"/>
    </row>
    <row r="104" spans="18:32" x14ac:dyDescent="0.25">
      <c r="R104" s="324"/>
      <c r="S104" s="324"/>
      <c r="T104" s="324"/>
      <c r="U104" s="324"/>
      <c r="V104" s="324"/>
      <c r="W104" s="324"/>
      <c r="X104" s="324"/>
      <c r="Y104" s="324"/>
      <c r="Z104" s="430"/>
      <c r="AA104" s="430"/>
      <c r="AB104" s="320"/>
      <c r="AC104" s="325"/>
      <c r="AD104" s="324"/>
      <c r="AE104" s="324"/>
      <c r="AF104" s="148"/>
    </row>
    <row r="105" spans="18:32" x14ac:dyDescent="0.25">
      <c r="R105" s="324"/>
      <c r="S105" s="324"/>
      <c r="T105" s="324"/>
      <c r="U105" s="324"/>
      <c r="V105" s="324"/>
      <c r="W105" s="324"/>
      <c r="X105" s="324"/>
      <c r="Y105" s="324"/>
      <c r="Z105" s="430"/>
      <c r="AA105" s="430"/>
      <c r="AB105" s="320"/>
      <c r="AC105" s="325"/>
      <c r="AD105" s="324"/>
      <c r="AE105" s="324"/>
      <c r="AF105" s="148"/>
    </row>
    <row r="106" spans="18:32" x14ac:dyDescent="0.25">
      <c r="R106" s="324"/>
      <c r="S106" s="324"/>
      <c r="T106" s="324"/>
      <c r="U106" s="324"/>
      <c r="V106" s="324"/>
      <c r="W106" s="324"/>
      <c r="X106" s="324"/>
      <c r="Y106" s="324"/>
      <c r="Z106" s="430"/>
      <c r="AA106" s="430"/>
      <c r="AB106" s="320"/>
      <c r="AC106" s="325"/>
      <c r="AD106" s="324"/>
      <c r="AE106" s="324"/>
      <c r="AF106" s="148"/>
    </row>
    <row r="107" spans="18:32" x14ac:dyDescent="0.25">
      <c r="R107" s="324"/>
      <c r="S107" s="324"/>
      <c r="T107" s="324"/>
      <c r="U107" s="324"/>
      <c r="V107" s="324"/>
      <c r="W107" s="324"/>
      <c r="X107" s="324"/>
      <c r="Y107" s="324"/>
      <c r="Z107" s="430"/>
      <c r="AA107" s="430"/>
      <c r="AB107" s="320"/>
      <c r="AC107" s="325"/>
      <c r="AD107" s="324"/>
      <c r="AE107" s="324"/>
      <c r="AF107" s="148"/>
    </row>
    <row r="108" spans="18:32" x14ac:dyDescent="0.25">
      <c r="R108" s="324"/>
      <c r="S108" s="324"/>
      <c r="T108" s="324"/>
      <c r="U108" s="324"/>
      <c r="V108" s="324"/>
      <c r="W108" s="324"/>
      <c r="X108" s="324"/>
      <c r="Y108" s="324"/>
      <c r="Z108" s="428"/>
      <c r="AA108" s="428"/>
      <c r="AB108" s="320"/>
      <c r="AC108" s="325"/>
      <c r="AD108" s="324"/>
      <c r="AE108" s="324"/>
      <c r="AF108" s="148"/>
    </row>
    <row r="109" spans="18:32" x14ac:dyDescent="0.25">
      <c r="R109" s="324"/>
      <c r="S109" s="324"/>
      <c r="T109" s="324"/>
      <c r="U109" s="324"/>
      <c r="V109" s="324"/>
      <c r="W109" s="324"/>
      <c r="X109" s="324"/>
      <c r="Y109" s="324"/>
      <c r="Z109" s="430"/>
      <c r="AA109" s="430"/>
      <c r="AB109" s="320"/>
      <c r="AC109" s="325"/>
      <c r="AD109" s="324"/>
      <c r="AE109" s="324"/>
      <c r="AF109" s="148"/>
    </row>
    <row r="110" spans="18:32" x14ac:dyDescent="0.25">
      <c r="R110" s="324"/>
      <c r="S110" s="324"/>
      <c r="T110" s="324"/>
      <c r="U110" s="324"/>
      <c r="V110" s="324"/>
      <c r="W110" s="324"/>
      <c r="X110" s="324"/>
      <c r="Y110" s="324"/>
      <c r="Z110" s="428"/>
      <c r="AA110" s="428"/>
      <c r="AB110" s="334"/>
      <c r="AC110" s="324"/>
      <c r="AD110" s="324"/>
      <c r="AE110" s="324"/>
    </row>
  </sheetData>
  <mergeCells count="98">
    <mergeCell ref="C3:C5"/>
    <mergeCell ref="I52:J52"/>
    <mergeCell ref="O3:O5"/>
    <mergeCell ref="I12:J12"/>
    <mergeCell ref="I13:J13"/>
    <mergeCell ref="I23:J23"/>
    <mergeCell ref="I24:J24"/>
    <mergeCell ref="I25:J25"/>
    <mergeCell ref="C47:C48"/>
    <mergeCell ref="I14:J14"/>
    <mergeCell ref="I15:J15"/>
    <mergeCell ref="I51:J51"/>
    <mergeCell ref="I16:J16"/>
    <mergeCell ref="I69:J69"/>
    <mergeCell ref="I71:J71"/>
    <mergeCell ref="I79:J79"/>
    <mergeCell ref="I70:J70"/>
    <mergeCell ref="I72:J72"/>
    <mergeCell ref="I83:J83"/>
    <mergeCell ref="I84:J84"/>
    <mergeCell ref="I76:J76"/>
    <mergeCell ref="I77:J77"/>
    <mergeCell ref="I81:J81"/>
    <mergeCell ref="I82:J82"/>
    <mergeCell ref="I80:J80"/>
    <mergeCell ref="Z82:AA82"/>
    <mergeCell ref="Z36:AA36"/>
    <mergeCell ref="T3:T5"/>
    <mergeCell ref="N61:N66"/>
    <mergeCell ref="Z12:AA12"/>
    <mergeCell ref="Z13:AA13"/>
    <mergeCell ref="Z14:AA14"/>
    <mergeCell ref="Z15:AA15"/>
    <mergeCell ref="Z16:AA16"/>
    <mergeCell ref="Z24:AA24"/>
    <mergeCell ref="Z77:AA77"/>
    <mergeCell ref="Z78:AA78"/>
    <mergeCell ref="Z79:AA79"/>
    <mergeCell ref="Z80:AA80"/>
    <mergeCell ref="Z81:AA81"/>
    <mergeCell ref="AE90:AE93"/>
    <mergeCell ref="Z96:AA96"/>
    <mergeCell ref="Z98:AA98"/>
    <mergeCell ref="Z99:AA99"/>
    <mergeCell ref="Z83:AA83"/>
    <mergeCell ref="Z84:AA84"/>
    <mergeCell ref="Z97:AA97"/>
    <mergeCell ref="Z86:AA86"/>
    <mergeCell ref="Z103:AA103"/>
    <mergeCell ref="Z104:AA104"/>
    <mergeCell ref="Z110:AA110"/>
    <mergeCell ref="Z108:AA108"/>
    <mergeCell ref="Z109:AA109"/>
    <mergeCell ref="Z105:AA105"/>
    <mergeCell ref="Z106:AA106"/>
    <mergeCell ref="Z107:AA107"/>
    <mergeCell ref="M3:M5"/>
    <mergeCell ref="N3:N5"/>
    <mergeCell ref="C6:C11"/>
    <mergeCell ref="D61:D63"/>
    <mergeCell ref="I78:J78"/>
    <mergeCell ref="I38:J38"/>
    <mergeCell ref="I41:J41"/>
    <mergeCell ref="I55:J55"/>
    <mergeCell ref="I54:J54"/>
    <mergeCell ref="I53:J53"/>
    <mergeCell ref="I22:J22"/>
    <mergeCell ref="I36:J36"/>
    <mergeCell ref="I37:J37"/>
    <mergeCell ref="I39:J39"/>
    <mergeCell ref="I40:J40"/>
    <mergeCell ref="I26:J26"/>
    <mergeCell ref="AF3:AF5"/>
    <mergeCell ref="T6:T11"/>
    <mergeCell ref="Z22:AA22"/>
    <mergeCell ref="Z23:AA23"/>
    <mergeCell ref="AD3:AD4"/>
    <mergeCell ref="AE3:AE4"/>
    <mergeCell ref="Z25:AA25"/>
    <mergeCell ref="Z26:AA26"/>
    <mergeCell ref="Z37:AA37"/>
    <mergeCell ref="Z38:AA38"/>
    <mergeCell ref="Z39:AA39"/>
    <mergeCell ref="Z40:AA40"/>
    <mergeCell ref="Z41:AA41"/>
    <mergeCell ref="T47:T48"/>
    <mergeCell ref="Z51:AA51"/>
    <mergeCell ref="Z52:AA52"/>
    <mergeCell ref="Z53:AA53"/>
    <mergeCell ref="Z54:AA54"/>
    <mergeCell ref="Z55:AA55"/>
    <mergeCell ref="U61:U63"/>
    <mergeCell ref="AE61:AE66"/>
    <mergeCell ref="Z69:AA69"/>
    <mergeCell ref="Z70:AA70"/>
    <mergeCell ref="Z71:AA71"/>
    <mergeCell ref="Z72:AA72"/>
    <mergeCell ref="Z76:AA7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AD52"/>
  <sheetViews>
    <sheetView topLeftCell="A7" zoomScale="84" zoomScaleNormal="84" workbookViewId="0">
      <selection activeCell="Z30" sqref="Z30"/>
    </sheetView>
  </sheetViews>
  <sheetFormatPr defaultColWidth="8.85546875" defaultRowHeight="15" x14ac:dyDescent="0.25"/>
  <cols>
    <col min="1" max="1" width="19.85546875" customWidth="1"/>
    <col min="2" max="2" width="14" customWidth="1"/>
    <col min="3" max="3" width="13.28515625" customWidth="1"/>
    <col min="4" max="4" width="27.42578125" customWidth="1"/>
    <col min="5" max="5" width="19" customWidth="1"/>
    <col min="6" max="6" width="26.42578125" customWidth="1"/>
    <col min="7" max="7" width="16" customWidth="1"/>
    <col min="8" max="9" width="13.85546875" customWidth="1"/>
    <col min="10" max="10" width="15.42578125" customWidth="1"/>
    <col min="11" max="11" width="17.140625" customWidth="1"/>
    <col min="12" max="12" width="11.42578125" style="42" customWidth="1"/>
    <col min="13" max="13" width="11.42578125" customWidth="1"/>
    <col min="14" max="14" width="13.28515625" customWidth="1"/>
    <col min="17" max="17" width="14.140625" customWidth="1"/>
    <col min="18" max="18" width="14" customWidth="1"/>
    <col min="19" max="19" width="13.28515625" customWidth="1"/>
    <col min="20" max="20" width="24.28515625" customWidth="1"/>
    <col min="21" max="21" width="16.140625" customWidth="1"/>
    <col min="22" max="22" width="26.42578125" customWidth="1"/>
    <col min="23" max="23" width="16" customWidth="1"/>
    <col min="24" max="25" width="13.85546875" customWidth="1"/>
    <col min="26" max="26" width="15.42578125" customWidth="1"/>
    <col min="27" max="27" width="17.140625" customWidth="1"/>
    <col min="28" max="28" width="11.42578125" style="42" customWidth="1"/>
    <col min="29" max="29" width="11.42578125" customWidth="1"/>
    <col min="30" max="30" width="13.28515625" customWidth="1"/>
  </cols>
  <sheetData>
    <row r="1" spans="1:30" ht="16.5" thickBot="1" x14ac:dyDescent="0.3">
      <c r="A1" s="33" t="s">
        <v>41</v>
      </c>
      <c r="Q1" s="33" t="s">
        <v>42</v>
      </c>
    </row>
    <row r="2" spans="1:30" ht="60" x14ac:dyDescent="0.25">
      <c r="G2" s="35" t="s">
        <v>24</v>
      </c>
      <c r="H2" s="35" t="s">
        <v>84</v>
      </c>
      <c r="I2" s="35" t="s">
        <v>53</v>
      </c>
      <c r="J2" s="93" t="s">
        <v>75</v>
      </c>
      <c r="K2" s="152" t="s">
        <v>31</v>
      </c>
      <c r="L2" s="94" t="s">
        <v>200</v>
      </c>
      <c r="M2" s="37" t="s">
        <v>39</v>
      </c>
      <c r="N2" s="38" t="s">
        <v>40</v>
      </c>
      <c r="W2" s="35" t="s">
        <v>24</v>
      </c>
      <c r="X2" s="35" t="s">
        <v>84</v>
      </c>
      <c r="Y2" s="35" t="s">
        <v>53</v>
      </c>
      <c r="Z2" s="93" t="s">
        <v>75</v>
      </c>
      <c r="AA2" s="152" t="s">
        <v>31</v>
      </c>
      <c r="AB2" s="94" t="s">
        <v>200</v>
      </c>
      <c r="AC2" s="37" t="s">
        <v>39</v>
      </c>
      <c r="AD2" s="38" t="s">
        <v>40</v>
      </c>
    </row>
    <row r="3" spans="1:30" ht="15.75" x14ac:dyDescent="0.25">
      <c r="B3" s="24"/>
      <c r="C3" s="438" t="s">
        <v>46</v>
      </c>
      <c r="D3" s="114" t="s">
        <v>69</v>
      </c>
      <c r="E3" s="84" t="s">
        <v>74</v>
      </c>
      <c r="F3" s="78" t="s">
        <v>194</v>
      </c>
      <c r="G3" s="151">
        <v>5.7</v>
      </c>
      <c r="H3" s="92">
        <v>0.4</v>
      </c>
      <c r="I3" s="92"/>
      <c r="J3" s="92"/>
      <c r="K3" s="22">
        <f t="shared" ref="K3:K5" si="0">SUM(G3:J3)</f>
        <v>6.1000000000000005</v>
      </c>
      <c r="L3" s="27">
        <f t="shared" ref="L3:L40" si="1">G3+I3+J3</f>
        <v>5.7</v>
      </c>
      <c r="M3" s="81"/>
      <c r="N3" s="82"/>
      <c r="R3" s="24"/>
      <c r="S3" s="438" t="s">
        <v>46</v>
      </c>
      <c r="T3" s="114" t="s">
        <v>69</v>
      </c>
      <c r="U3" s="84" t="s">
        <v>74</v>
      </c>
      <c r="V3" s="78" t="s">
        <v>194</v>
      </c>
      <c r="W3" s="151">
        <v>4.2</v>
      </c>
      <c r="X3" s="92">
        <v>0.4</v>
      </c>
      <c r="Y3" s="92"/>
      <c r="Z3" s="92"/>
      <c r="AA3" s="22">
        <f t="shared" ref="AA3:AA5" si="2">SUM(W3:Z3)</f>
        <v>4.6000000000000005</v>
      </c>
      <c r="AB3" s="27">
        <f t="shared" ref="AB3" si="3">W3+Y3+Z3</f>
        <v>4.2</v>
      </c>
      <c r="AC3" s="81"/>
      <c r="AD3" s="82"/>
    </row>
    <row r="4" spans="1:30" ht="15.75" x14ac:dyDescent="0.25">
      <c r="B4" s="85"/>
      <c r="C4" s="439"/>
      <c r="D4" s="74" t="s">
        <v>71</v>
      </c>
      <c r="E4" s="90" t="s">
        <v>74</v>
      </c>
      <c r="F4" s="69" t="s">
        <v>91</v>
      </c>
      <c r="G4" s="95">
        <v>5.7</v>
      </c>
      <c r="H4" s="96">
        <v>0.4</v>
      </c>
      <c r="I4" s="96"/>
      <c r="J4" s="96"/>
      <c r="K4" s="77">
        <f t="shared" si="0"/>
        <v>6.1000000000000005</v>
      </c>
      <c r="L4" s="27">
        <f>G4</f>
        <v>5.7</v>
      </c>
      <c r="M4" s="86"/>
      <c r="N4" s="87"/>
      <c r="R4" s="85"/>
      <c r="S4" s="439"/>
      <c r="T4" s="114" t="s">
        <v>71</v>
      </c>
      <c r="U4" s="90" t="s">
        <v>74</v>
      </c>
      <c r="V4" s="69" t="s">
        <v>91</v>
      </c>
      <c r="W4" s="95">
        <v>4.2</v>
      </c>
      <c r="X4" s="96">
        <v>0.4</v>
      </c>
      <c r="Y4" s="96"/>
      <c r="Z4" s="96"/>
      <c r="AA4" s="77">
        <f t="shared" si="2"/>
        <v>4.6000000000000005</v>
      </c>
      <c r="AB4" s="27">
        <f>W4</f>
        <v>4.2</v>
      </c>
      <c r="AC4" s="86"/>
      <c r="AD4" s="87"/>
    </row>
    <row r="5" spans="1:30" ht="15.75" x14ac:dyDescent="0.25">
      <c r="B5" s="85"/>
      <c r="C5" s="439"/>
      <c r="D5" s="73"/>
      <c r="E5" s="90"/>
      <c r="F5" s="78"/>
      <c r="G5" s="99"/>
      <c r="H5" s="96"/>
      <c r="I5" s="96"/>
      <c r="J5" s="96"/>
      <c r="K5" s="77">
        <f t="shared" si="0"/>
        <v>0</v>
      </c>
      <c r="L5" s="27">
        <f t="shared" si="1"/>
        <v>0</v>
      </c>
      <c r="M5" s="86"/>
      <c r="N5" s="82"/>
      <c r="R5" s="85"/>
      <c r="S5" s="439"/>
      <c r="T5" s="118"/>
      <c r="U5" s="90"/>
      <c r="V5" s="78"/>
      <c r="W5" s="99"/>
      <c r="X5" s="96"/>
      <c r="Y5" s="96"/>
      <c r="Z5" s="96"/>
      <c r="AA5" s="77">
        <f t="shared" si="2"/>
        <v>0</v>
      </c>
      <c r="AB5" s="27">
        <f t="shared" ref="AB5" si="4">W5+Y5+Z5</f>
        <v>0</v>
      </c>
      <c r="AC5" s="86"/>
      <c r="AD5" s="82"/>
    </row>
    <row r="6" spans="1:30" ht="17.25" customHeight="1" x14ac:dyDescent="0.25">
      <c r="B6" s="48"/>
      <c r="C6" s="439"/>
      <c r="D6" s="74"/>
      <c r="E6" s="48"/>
      <c r="F6" s="89"/>
      <c r="G6" s="98"/>
      <c r="H6" s="19"/>
      <c r="I6" s="19"/>
      <c r="J6" s="19"/>
      <c r="K6" s="22"/>
      <c r="L6" s="27"/>
      <c r="M6" s="31"/>
      <c r="N6" s="46"/>
      <c r="R6" s="48"/>
      <c r="S6" s="439"/>
      <c r="T6" s="114"/>
      <c r="U6" s="48"/>
      <c r="V6" s="89"/>
      <c r="W6" s="98"/>
      <c r="X6" s="19"/>
      <c r="Y6" s="19"/>
      <c r="Z6" s="19"/>
      <c r="AA6" s="22"/>
      <c r="AB6" s="27"/>
      <c r="AC6" s="31"/>
      <c r="AD6" s="46"/>
    </row>
    <row r="7" spans="1:30" ht="17.25" customHeight="1" x14ac:dyDescent="0.25">
      <c r="B7" s="48"/>
      <c r="C7" s="439"/>
      <c r="D7" s="75"/>
      <c r="E7" s="48"/>
      <c r="F7" s="78"/>
      <c r="G7" s="102"/>
      <c r="H7" s="19"/>
      <c r="I7" s="19"/>
      <c r="J7" s="19"/>
      <c r="K7" s="22">
        <f t="shared" ref="K7:K46" si="5">SUM(G7:J7)</f>
        <v>0</v>
      </c>
      <c r="L7" s="27"/>
      <c r="M7" s="31"/>
      <c r="N7" s="46"/>
      <c r="R7" s="48"/>
      <c r="S7" s="439"/>
      <c r="T7" s="119"/>
      <c r="U7" s="48"/>
      <c r="V7" s="78"/>
      <c r="W7" s="102"/>
      <c r="X7" s="19"/>
      <c r="Y7" s="19"/>
      <c r="Z7" s="19"/>
      <c r="AA7" s="22">
        <f t="shared" ref="AA7:AA21" si="6">SUM(W7:Z7)</f>
        <v>0</v>
      </c>
      <c r="AB7" s="27"/>
      <c r="AC7" s="31"/>
      <c r="AD7" s="46"/>
    </row>
    <row r="8" spans="1:30" ht="17.25" customHeight="1" x14ac:dyDescent="0.25">
      <c r="B8" s="18"/>
      <c r="C8" s="439"/>
      <c r="D8" s="75"/>
      <c r="E8" s="48"/>
      <c r="F8" s="78"/>
      <c r="G8" s="102"/>
      <c r="H8" s="19"/>
      <c r="I8" s="19"/>
      <c r="J8" s="19"/>
      <c r="K8" s="22">
        <f t="shared" si="5"/>
        <v>0</v>
      </c>
      <c r="L8" s="27"/>
      <c r="M8" s="31"/>
      <c r="N8" s="46"/>
      <c r="R8" s="18"/>
      <c r="S8" s="439"/>
      <c r="T8" s="119"/>
      <c r="U8" s="48"/>
      <c r="V8" s="78"/>
      <c r="W8" s="102"/>
      <c r="X8" s="19"/>
      <c r="Y8" s="19"/>
      <c r="Z8" s="19"/>
      <c r="AA8" s="22">
        <f t="shared" si="6"/>
        <v>0</v>
      </c>
      <c r="AB8" s="27"/>
      <c r="AC8" s="31"/>
      <c r="AD8" s="46"/>
    </row>
    <row r="9" spans="1:30" ht="17.25" customHeight="1" x14ac:dyDescent="0.25">
      <c r="B9" s="18"/>
      <c r="C9" s="439"/>
      <c r="D9" s="119"/>
      <c r="E9" s="48"/>
      <c r="F9" s="78"/>
      <c r="G9" s="102"/>
      <c r="H9" s="19"/>
      <c r="I9" s="19"/>
      <c r="J9" s="19"/>
      <c r="K9" s="22">
        <f t="shared" si="5"/>
        <v>0</v>
      </c>
      <c r="L9" s="27"/>
      <c r="M9" s="31"/>
      <c r="N9" s="46"/>
      <c r="R9" s="18"/>
      <c r="S9" s="439"/>
      <c r="T9" s="119"/>
      <c r="U9" s="48"/>
      <c r="V9" s="78"/>
      <c r="W9" s="102"/>
      <c r="X9" s="19"/>
      <c r="Y9" s="19"/>
      <c r="Z9" s="19"/>
      <c r="AA9" s="22">
        <f t="shared" si="6"/>
        <v>0</v>
      </c>
      <c r="AB9" s="27"/>
      <c r="AC9" s="31"/>
      <c r="AD9" s="46"/>
    </row>
    <row r="10" spans="1:30" ht="17.25" customHeight="1" x14ac:dyDescent="0.25">
      <c r="B10" s="18"/>
      <c r="C10" s="439"/>
      <c r="D10" s="119"/>
      <c r="E10" s="48"/>
      <c r="F10" s="78"/>
      <c r="G10" s="102"/>
      <c r="H10" s="19"/>
      <c r="I10" s="19"/>
      <c r="J10" s="19"/>
      <c r="K10" s="22">
        <f t="shared" si="5"/>
        <v>0</v>
      </c>
      <c r="L10" s="27"/>
      <c r="M10" s="31"/>
      <c r="N10" s="46"/>
      <c r="R10" s="18"/>
      <c r="S10" s="439"/>
      <c r="T10" s="119"/>
      <c r="U10" s="48"/>
      <c r="V10" s="78"/>
      <c r="W10" s="102"/>
      <c r="X10" s="19"/>
      <c r="Y10" s="19"/>
      <c r="Z10" s="19"/>
      <c r="AA10" s="22">
        <f t="shared" si="6"/>
        <v>0</v>
      </c>
      <c r="AB10" s="27"/>
      <c r="AC10" s="31"/>
      <c r="AD10" s="46"/>
    </row>
    <row r="11" spans="1:30" ht="32.25" customHeight="1" x14ac:dyDescent="0.25">
      <c r="B11" s="18"/>
      <c r="C11" s="439"/>
      <c r="D11" s="114"/>
      <c r="E11" s="48"/>
      <c r="F11" s="69"/>
      <c r="G11" s="102"/>
      <c r="H11" s="19"/>
      <c r="I11" s="19"/>
      <c r="J11" s="19"/>
      <c r="K11" s="22">
        <f t="shared" si="5"/>
        <v>0</v>
      </c>
      <c r="L11" s="27"/>
      <c r="M11" s="31"/>
      <c r="N11" s="46"/>
      <c r="R11" s="18"/>
      <c r="S11" s="439"/>
      <c r="T11" s="114"/>
      <c r="U11" s="48"/>
      <c r="V11" s="69"/>
      <c r="W11" s="102"/>
      <c r="X11" s="19"/>
      <c r="Y11" s="19"/>
      <c r="Z11" s="19"/>
      <c r="AA11" s="22">
        <f t="shared" si="6"/>
        <v>0</v>
      </c>
      <c r="AB11" s="27"/>
      <c r="AC11" s="31"/>
      <c r="AD11" s="46"/>
    </row>
    <row r="12" spans="1:30" ht="35.25" customHeight="1" x14ac:dyDescent="0.25">
      <c r="B12" s="18"/>
      <c r="C12" s="439"/>
      <c r="D12" s="114"/>
      <c r="E12" s="48"/>
      <c r="F12" s="69"/>
      <c r="G12" s="102"/>
      <c r="H12" s="19"/>
      <c r="I12" s="19"/>
      <c r="J12" s="19"/>
      <c r="K12" s="22">
        <f t="shared" si="5"/>
        <v>0</v>
      </c>
      <c r="L12" s="27"/>
      <c r="M12" s="31"/>
      <c r="N12" s="46"/>
      <c r="R12" s="18"/>
      <c r="S12" s="439"/>
      <c r="T12" s="114"/>
      <c r="U12" s="48"/>
      <c r="V12" s="69"/>
      <c r="W12" s="102"/>
      <c r="X12" s="19"/>
      <c r="Y12" s="19"/>
      <c r="Z12" s="19"/>
      <c r="AA12" s="22">
        <f t="shared" si="6"/>
        <v>0</v>
      </c>
      <c r="AB12" s="27"/>
      <c r="AC12" s="31"/>
      <c r="AD12" s="46"/>
    </row>
    <row r="13" spans="1:30" ht="34.5" customHeight="1" x14ac:dyDescent="0.25">
      <c r="B13" s="18"/>
      <c r="C13" s="439"/>
      <c r="D13" s="114"/>
      <c r="E13" s="48"/>
      <c r="F13" s="69"/>
      <c r="G13" s="102"/>
      <c r="H13" s="19"/>
      <c r="I13" s="19"/>
      <c r="J13" s="19"/>
      <c r="K13" s="22">
        <f t="shared" si="5"/>
        <v>0</v>
      </c>
      <c r="L13" s="27"/>
      <c r="M13" s="31"/>
      <c r="N13" s="46"/>
      <c r="R13" s="18"/>
      <c r="S13" s="439"/>
      <c r="T13" s="114"/>
      <c r="U13" s="48"/>
      <c r="V13" s="69"/>
      <c r="W13" s="102"/>
      <c r="X13" s="19"/>
      <c r="Y13" s="19"/>
      <c r="Z13" s="19"/>
      <c r="AA13" s="22">
        <f t="shared" si="6"/>
        <v>0</v>
      </c>
      <c r="AB13" s="27"/>
      <c r="AC13" s="31"/>
      <c r="AD13" s="46"/>
    </row>
    <row r="14" spans="1:30" ht="34.5" customHeight="1" x14ac:dyDescent="0.25">
      <c r="B14" s="18"/>
      <c r="C14" s="439"/>
      <c r="D14" s="114"/>
      <c r="E14" s="48"/>
      <c r="F14" s="69"/>
      <c r="G14" s="102"/>
      <c r="H14" s="19"/>
      <c r="I14" s="19"/>
      <c r="J14" s="19"/>
      <c r="K14" s="22">
        <f t="shared" si="5"/>
        <v>0</v>
      </c>
      <c r="L14" s="27"/>
      <c r="M14" s="31"/>
      <c r="N14" s="46"/>
      <c r="R14" s="18"/>
      <c r="S14" s="439"/>
      <c r="T14" s="114"/>
      <c r="U14" s="48"/>
      <c r="V14" s="69"/>
      <c r="W14" s="102"/>
      <c r="X14" s="19"/>
      <c r="Y14" s="19"/>
      <c r="Z14" s="19"/>
      <c r="AA14" s="22">
        <f t="shared" si="6"/>
        <v>0</v>
      </c>
      <c r="AB14" s="27"/>
      <c r="AC14" s="31"/>
      <c r="AD14" s="46"/>
    </row>
    <row r="15" spans="1:30" ht="17.25" customHeight="1" x14ac:dyDescent="0.25">
      <c r="B15" s="18"/>
      <c r="C15" s="439"/>
      <c r="D15" s="73" t="s">
        <v>76</v>
      </c>
      <c r="E15" s="48" t="s">
        <v>94</v>
      </c>
      <c r="F15" s="78" t="s">
        <v>194</v>
      </c>
      <c r="G15" s="100">
        <v>1</v>
      </c>
      <c r="H15" s="19">
        <v>0.4</v>
      </c>
      <c r="I15" s="19"/>
      <c r="J15" s="19"/>
      <c r="K15" s="22">
        <f t="shared" si="5"/>
        <v>1.4</v>
      </c>
      <c r="L15" s="27"/>
      <c r="M15" s="31"/>
      <c r="N15" s="46"/>
      <c r="R15" s="18"/>
      <c r="S15" s="439"/>
      <c r="T15" s="118" t="s">
        <v>76</v>
      </c>
      <c r="U15" s="48" t="s">
        <v>103</v>
      </c>
      <c r="V15" s="78" t="s">
        <v>194</v>
      </c>
      <c r="W15" s="100">
        <v>1</v>
      </c>
      <c r="X15" s="19">
        <v>0.4</v>
      </c>
      <c r="Y15" s="19"/>
      <c r="Z15" s="19"/>
      <c r="AA15" s="22">
        <f t="shared" si="6"/>
        <v>1.4</v>
      </c>
      <c r="AB15" s="27"/>
      <c r="AC15" s="31"/>
      <c r="AD15" s="46"/>
    </row>
    <row r="16" spans="1:30" ht="17.25" customHeight="1" x14ac:dyDescent="0.25">
      <c r="B16" s="18"/>
      <c r="C16" s="439"/>
      <c r="D16" s="73" t="s">
        <v>73</v>
      </c>
      <c r="E16" s="48" t="s">
        <v>94</v>
      </c>
      <c r="F16" s="78" t="s">
        <v>194</v>
      </c>
      <c r="G16" s="100">
        <v>1</v>
      </c>
      <c r="H16" s="19">
        <v>0.4</v>
      </c>
      <c r="I16" s="19">
        <v>2.2000000000000002</v>
      </c>
      <c r="J16" s="19"/>
      <c r="K16" s="22">
        <f t="shared" si="5"/>
        <v>3.6</v>
      </c>
      <c r="L16" s="27"/>
      <c r="M16" s="31"/>
      <c r="N16" s="46"/>
      <c r="R16" s="18"/>
      <c r="S16" s="439"/>
      <c r="T16" s="118" t="s">
        <v>73</v>
      </c>
      <c r="U16" s="48" t="s">
        <v>103</v>
      </c>
      <c r="V16" s="78" t="s">
        <v>194</v>
      </c>
      <c r="W16" s="100">
        <v>1</v>
      </c>
      <c r="X16" s="19">
        <v>0.4</v>
      </c>
      <c r="Y16" s="19">
        <v>2.2000000000000002</v>
      </c>
      <c r="Z16" s="19"/>
      <c r="AA16" s="22">
        <f t="shared" si="6"/>
        <v>3.6</v>
      </c>
      <c r="AB16" s="27"/>
      <c r="AC16" s="31"/>
      <c r="AD16" s="46"/>
    </row>
    <row r="17" spans="2:30" ht="17.25" customHeight="1" x14ac:dyDescent="0.25">
      <c r="B17" s="18"/>
      <c r="C17" s="439"/>
      <c r="D17" s="118" t="s">
        <v>92</v>
      </c>
      <c r="E17" s="48" t="s">
        <v>94</v>
      </c>
      <c r="F17" s="78" t="s">
        <v>194</v>
      </c>
      <c r="G17" s="100">
        <v>1</v>
      </c>
      <c r="H17" s="19">
        <v>0.4</v>
      </c>
      <c r="I17" s="19">
        <v>2.2000000000000002</v>
      </c>
      <c r="J17" s="19"/>
      <c r="K17" s="22">
        <f t="shared" si="5"/>
        <v>3.6</v>
      </c>
      <c r="L17" s="27"/>
      <c r="M17" s="31"/>
      <c r="N17" s="46"/>
      <c r="R17" s="18"/>
      <c r="S17" s="439"/>
      <c r="T17" s="118" t="s">
        <v>104</v>
      </c>
      <c r="U17" s="48" t="s">
        <v>103</v>
      </c>
      <c r="V17" s="78" t="s">
        <v>194</v>
      </c>
      <c r="W17" s="100">
        <v>1</v>
      </c>
      <c r="X17" s="19">
        <v>0.4</v>
      </c>
      <c r="Y17" s="19">
        <v>2.2000000000000002</v>
      </c>
      <c r="Z17" s="19"/>
      <c r="AA17" s="22">
        <f t="shared" si="6"/>
        <v>3.6</v>
      </c>
      <c r="AB17" s="27"/>
      <c r="AC17" s="31"/>
      <c r="AD17" s="46"/>
    </row>
    <row r="18" spans="2:30" ht="17.25" customHeight="1" x14ac:dyDescent="0.25">
      <c r="B18" s="18"/>
      <c r="C18" s="439"/>
      <c r="D18" s="74" t="s">
        <v>77</v>
      </c>
      <c r="E18" s="48" t="s">
        <v>94</v>
      </c>
      <c r="F18" s="69" t="s">
        <v>91</v>
      </c>
      <c r="G18" s="91">
        <v>1</v>
      </c>
      <c r="H18" s="19">
        <v>0.4</v>
      </c>
      <c r="I18" s="19"/>
      <c r="J18" s="19"/>
      <c r="K18" s="22">
        <f t="shared" si="5"/>
        <v>1.4</v>
      </c>
      <c r="L18" s="27"/>
      <c r="M18" s="31"/>
      <c r="N18" s="46"/>
      <c r="R18" s="18"/>
      <c r="S18" s="439"/>
      <c r="T18" s="114" t="s">
        <v>77</v>
      </c>
      <c r="U18" s="48" t="s">
        <v>103</v>
      </c>
      <c r="V18" s="69" t="s">
        <v>91</v>
      </c>
      <c r="W18" s="91">
        <v>1</v>
      </c>
      <c r="X18" s="19">
        <v>0.4</v>
      </c>
      <c r="Y18" s="19"/>
      <c r="Z18" s="19"/>
      <c r="AA18" s="22">
        <f t="shared" si="6"/>
        <v>1.4</v>
      </c>
      <c r="AB18" s="27"/>
      <c r="AC18" s="31"/>
      <c r="AD18" s="46"/>
    </row>
    <row r="19" spans="2:30" ht="17.25" customHeight="1" x14ac:dyDescent="0.25">
      <c r="B19" s="18"/>
      <c r="C19" s="439"/>
      <c r="D19" s="74" t="s">
        <v>68</v>
      </c>
      <c r="E19" s="48" t="s">
        <v>94</v>
      </c>
      <c r="F19" s="69" t="s">
        <v>91</v>
      </c>
      <c r="G19" s="91">
        <v>1</v>
      </c>
      <c r="H19" s="19">
        <v>0.4</v>
      </c>
      <c r="I19" s="19">
        <v>2.2000000000000002</v>
      </c>
      <c r="J19" s="19"/>
      <c r="K19" s="22">
        <f t="shared" si="5"/>
        <v>3.6</v>
      </c>
      <c r="L19" s="27"/>
      <c r="M19" s="31"/>
      <c r="N19" s="46"/>
      <c r="R19" s="18"/>
      <c r="S19" s="439"/>
      <c r="T19" s="114" t="s">
        <v>68</v>
      </c>
      <c r="U19" s="48" t="s">
        <v>103</v>
      </c>
      <c r="V19" s="69" t="s">
        <v>91</v>
      </c>
      <c r="W19" s="91">
        <v>1</v>
      </c>
      <c r="X19" s="19">
        <v>0.4</v>
      </c>
      <c r="Y19" s="19">
        <v>2.2000000000000002</v>
      </c>
      <c r="Z19" s="19"/>
      <c r="AA19" s="22">
        <f t="shared" si="6"/>
        <v>3.6</v>
      </c>
      <c r="AB19" s="27"/>
      <c r="AC19" s="31"/>
      <c r="AD19" s="46"/>
    </row>
    <row r="20" spans="2:30" ht="17.25" customHeight="1" x14ac:dyDescent="0.25">
      <c r="B20" s="18"/>
      <c r="C20" s="439"/>
      <c r="D20" s="114" t="s">
        <v>93</v>
      </c>
      <c r="E20" s="48" t="s">
        <v>94</v>
      </c>
      <c r="F20" s="69" t="s">
        <v>91</v>
      </c>
      <c r="G20" s="91">
        <v>1</v>
      </c>
      <c r="H20" s="19">
        <v>0.4</v>
      </c>
      <c r="I20" s="19">
        <v>2.2000000000000002</v>
      </c>
      <c r="J20" s="19"/>
      <c r="K20" s="22">
        <f t="shared" si="5"/>
        <v>3.6</v>
      </c>
      <c r="L20" s="27"/>
      <c r="M20" s="31"/>
      <c r="N20" s="46"/>
      <c r="R20" s="18"/>
      <c r="S20" s="439"/>
      <c r="T20" s="114" t="s">
        <v>105</v>
      </c>
      <c r="U20" s="48" t="s">
        <v>103</v>
      </c>
      <c r="V20" s="69" t="s">
        <v>91</v>
      </c>
      <c r="W20" s="91">
        <v>1</v>
      </c>
      <c r="X20" s="19">
        <v>0.4</v>
      </c>
      <c r="Y20" s="19">
        <v>2.2000000000000002</v>
      </c>
      <c r="Z20" s="19"/>
      <c r="AA20" s="22">
        <f t="shared" si="6"/>
        <v>3.6</v>
      </c>
      <c r="AB20" s="27"/>
      <c r="AC20" s="31"/>
      <c r="AD20" s="46"/>
    </row>
    <row r="21" spans="2:30" ht="17.25" customHeight="1" x14ac:dyDescent="0.25">
      <c r="B21" s="48" t="s">
        <v>70</v>
      </c>
      <c r="C21" s="439"/>
      <c r="D21" s="74" t="s">
        <v>248</v>
      </c>
      <c r="E21" s="48" t="s">
        <v>94</v>
      </c>
      <c r="F21" s="362" t="s">
        <v>167</v>
      </c>
      <c r="G21" s="98">
        <v>13.8</v>
      </c>
      <c r="H21" s="19">
        <v>1.2</v>
      </c>
      <c r="I21" s="19"/>
      <c r="J21" s="19"/>
      <c r="K21" s="22">
        <f t="shared" si="5"/>
        <v>15</v>
      </c>
      <c r="L21" s="27"/>
      <c r="M21" s="31">
        <v>8.5</v>
      </c>
      <c r="N21" s="46"/>
      <c r="R21" s="48" t="s">
        <v>70</v>
      </c>
      <c r="S21" s="439"/>
      <c r="T21" s="114" t="s">
        <v>248</v>
      </c>
      <c r="U21" s="48" t="s">
        <v>103</v>
      </c>
      <c r="V21" s="362" t="s">
        <v>167</v>
      </c>
      <c r="W21" s="98">
        <v>13.8</v>
      </c>
      <c r="X21" s="19">
        <v>1.2</v>
      </c>
      <c r="Y21" s="19"/>
      <c r="Z21" s="19"/>
      <c r="AA21" s="22">
        <f t="shared" si="6"/>
        <v>15</v>
      </c>
      <c r="AB21" s="27"/>
      <c r="AC21" s="31">
        <v>7.8</v>
      </c>
      <c r="AD21" s="46"/>
    </row>
    <row r="22" spans="2:30" ht="17.25" customHeight="1" x14ac:dyDescent="0.25">
      <c r="B22" s="48"/>
      <c r="C22" s="439"/>
      <c r="D22" s="74"/>
      <c r="E22" s="48"/>
      <c r="F22" s="104"/>
      <c r="G22" s="83"/>
      <c r="H22" s="19"/>
      <c r="I22" s="19"/>
      <c r="J22" s="19"/>
      <c r="K22" s="22"/>
      <c r="L22" s="27"/>
      <c r="M22" s="31"/>
      <c r="N22" s="46"/>
      <c r="R22" s="48"/>
      <c r="S22" s="439"/>
      <c r="T22" s="114"/>
      <c r="U22" s="48"/>
      <c r="V22" s="104"/>
      <c r="W22" s="83"/>
      <c r="X22" s="19"/>
      <c r="Y22" s="19"/>
      <c r="Z22" s="19"/>
      <c r="AA22" s="22"/>
      <c r="AB22" s="27"/>
      <c r="AC22" s="31"/>
      <c r="AD22" s="46"/>
    </row>
    <row r="23" spans="2:30" ht="32.25" customHeight="1" x14ac:dyDescent="0.25">
      <c r="B23" s="48"/>
      <c r="C23" s="439"/>
      <c r="D23" s="75" t="s">
        <v>57</v>
      </c>
      <c r="E23" s="34" t="s">
        <v>56</v>
      </c>
      <c r="F23" s="316" t="s">
        <v>167</v>
      </c>
      <c r="G23" s="305">
        <v>12.5</v>
      </c>
      <c r="H23" s="19">
        <v>3.5</v>
      </c>
      <c r="I23" s="19"/>
      <c r="J23" s="19"/>
      <c r="K23" s="22">
        <f t="shared" si="5"/>
        <v>16</v>
      </c>
      <c r="L23" s="27">
        <f t="shared" si="1"/>
        <v>12.5</v>
      </c>
      <c r="M23" s="31"/>
      <c r="N23" s="46"/>
      <c r="R23" s="48"/>
      <c r="S23" s="439"/>
      <c r="T23" s="119" t="s">
        <v>57</v>
      </c>
      <c r="U23" s="34" t="s">
        <v>56</v>
      </c>
      <c r="V23" s="316" t="s">
        <v>167</v>
      </c>
      <c r="W23" s="102">
        <v>7.5</v>
      </c>
      <c r="X23" s="19">
        <v>3.5</v>
      </c>
      <c r="Y23" s="19"/>
      <c r="Z23" s="19"/>
      <c r="AA23" s="22">
        <f t="shared" ref="AA23:AA38" si="7">SUM(W23:Z23)</f>
        <v>11</v>
      </c>
      <c r="AB23" s="27">
        <f t="shared" ref="AB23:AB40" si="8">W23+Y23+Z23</f>
        <v>7.5</v>
      </c>
      <c r="AC23" s="31"/>
      <c r="AD23" s="46"/>
    </row>
    <row r="24" spans="2:30" ht="17.25" customHeight="1" x14ac:dyDescent="0.25">
      <c r="B24" s="48"/>
      <c r="C24" s="439"/>
      <c r="D24" s="73" t="s">
        <v>76</v>
      </c>
      <c r="E24" s="34" t="s">
        <v>56</v>
      </c>
      <c r="F24" s="78" t="s">
        <v>194</v>
      </c>
      <c r="G24" s="103">
        <v>4.7</v>
      </c>
      <c r="H24" s="19">
        <v>0.4</v>
      </c>
      <c r="I24" s="19"/>
      <c r="J24" s="19"/>
      <c r="K24" s="22">
        <f t="shared" si="5"/>
        <v>5.1000000000000005</v>
      </c>
      <c r="L24" s="27">
        <f t="shared" si="1"/>
        <v>4.7</v>
      </c>
      <c r="M24" s="31"/>
      <c r="N24" s="46"/>
      <c r="R24" s="48"/>
      <c r="S24" s="439"/>
      <c r="T24" s="118" t="s">
        <v>76</v>
      </c>
      <c r="U24" s="34" t="s">
        <v>56</v>
      </c>
      <c r="V24" s="78" t="s">
        <v>194</v>
      </c>
      <c r="W24" s="103">
        <v>7.8</v>
      </c>
      <c r="X24" s="19">
        <v>0.4</v>
      </c>
      <c r="Y24" s="19"/>
      <c r="Z24" s="19"/>
      <c r="AA24" s="22">
        <f t="shared" si="7"/>
        <v>8.1999999999999993</v>
      </c>
      <c r="AB24" s="27">
        <f t="shared" si="8"/>
        <v>7.8</v>
      </c>
      <c r="AC24" s="31"/>
      <c r="AD24" s="46"/>
    </row>
    <row r="25" spans="2:30" ht="17.25" customHeight="1" x14ac:dyDescent="0.25">
      <c r="B25" s="48"/>
      <c r="C25" s="439"/>
      <c r="D25" s="73" t="s">
        <v>78</v>
      </c>
      <c r="E25" s="34" t="s">
        <v>56</v>
      </c>
      <c r="F25" s="78" t="s">
        <v>194</v>
      </c>
      <c r="G25" s="103">
        <v>5.8</v>
      </c>
      <c r="H25" s="19">
        <v>0.4</v>
      </c>
      <c r="I25" s="19">
        <v>2.2000000000000002</v>
      </c>
      <c r="J25" s="19"/>
      <c r="K25" s="22">
        <f t="shared" si="5"/>
        <v>8.4</v>
      </c>
      <c r="L25" s="27">
        <f t="shared" si="1"/>
        <v>8</v>
      </c>
      <c r="M25" s="31"/>
      <c r="N25" s="46"/>
      <c r="R25" s="48"/>
      <c r="S25" s="439"/>
      <c r="T25" s="118" t="s">
        <v>79</v>
      </c>
      <c r="U25" s="34" t="s">
        <v>56</v>
      </c>
      <c r="V25" s="78" t="s">
        <v>194</v>
      </c>
      <c r="W25" s="103">
        <v>6.7</v>
      </c>
      <c r="X25" s="19">
        <v>0.4</v>
      </c>
      <c r="Y25" s="19">
        <v>2.2000000000000002</v>
      </c>
      <c r="Z25" s="19"/>
      <c r="AA25" s="22">
        <f t="shared" si="7"/>
        <v>9.3000000000000007</v>
      </c>
      <c r="AB25" s="27">
        <f t="shared" si="8"/>
        <v>8.9</v>
      </c>
      <c r="AC25" s="31"/>
      <c r="AD25" s="46"/>
    </row>
    <row r="26" spans="2:30" ht="17.25" customHeight="1" x14ac:dyDescent="0.25">
      <c r="B26" s="48"/>
      <c r="C26" s="439"/>
      <c r="D26" s="73" t="s">
        <v>95</v>
      </c>
      <c r="E26" s="34" t="s">
        <v>56</v>
      </c>
      <c r="F26" s="78" t="s">
        <v>194</v>
      </c>
      <c r="G26" s="103">
        <v>5.2</v>
      </c>
      <c r="H26" s="19">
        <v>0.4</v>
      </c>
      <c r="I26" s="19">
        <v>2.2000000000000002</v>
      </c>
      <c r="J26" s="19"/>
      <c r="K26" s="22">
        <f t="shared" si="5"/>
        <v>7.8000000000000007</v>
      </c>
      <c r="L26" s="27">
        <f t="shared" si="1"/>
        <v>7.4</v>
      </c>
      <c r="M26" s="31"/>
      <c r="N26" s="46"/>
      <c r="R26" s="48"/>
      <c r="S26" s="439"/>
      <c r="T26" s="118" t="s">
        <v>106</v>
      </c>
      <c r="U26" s="34" t="s">
        <v>56</v>
      </c>
      <c r="V26" s="78" t="s">
        <v>194</v>
      </c>
      <c r="W26" s="103">
        <v>4.8</v>
      </c>
      <c r="X26" s="19">
        <v>0.4</v>
      </c>
      <c r="Y26" s="19">
        <v>2.2000000000000002</v>
      </c>
      <c r="Z26" s="19"/>
      <c r="AA26" s="22">
        <f t="shared" si="7"/>
        <v>7.4</v>
      </c>
      <c r="AB26" s="27">
        <f t="shared" si="8"/>
        <v>7</v>
      </c>
      <c r="AC26" s="31"/>
      <c r="AD26" s="46"/>
    </row>
    <row r="27" spans="2:30" ht="17.25" customHeight="1" x14ac:dyDescent="0.25">
      <c r="B27" s="48"/>
      <c r="C27" s="439"/>
      <c r="D27" s="73" t="s">
        <v>96</v>
      </c>
      <c r="E27" s="34" t="s">
        <v>56</v>
      </c>
      <c r="F27" s="78" t="s">
        <v>194</v>
      </c>
      <c r="G27" s="103">
        <v>5</v>
      </c>
      <c r="H27" s="19">
        <v>0.4</v>
      </c>
      <c r="I27" s="19">
        <v>2.2000000000000002</v>
      </c>
      <c r="J27" s="19"/>
      <c r="K27" s="22">
        <f t="shared" si="5"/>
        <v>7.6000000000000005</v>
      </c>
      <c r="L27" s="27">
        <f t="shared" si="1"/>
        <v>7.2</v>
      </c>
      <c r="M27" s="31"/>
      <c r="N27" s="46"/>
      <c r="R27" s="48"/>
      <c r="S27" s="439"/>
      <c r="T27" s="118" t="s">
        <v>107</v>
      </c>
      <c r="U27" s="34" t="s">
        <v>56</v>
      </c>
      <c r="V27" s="78" t="s">
        <v>194</v>
      </c>
      <c r="W27" s="103">
        <v>4.5999999999999996</v>
      </c>
      <c r="X27" s="19">
        <v>0.4</v>
      </c>
      <c r="Y27" s="19">
        <v>2.2000000000000002</v>
      </c>
      <c r="Z27" s="19"/>
      <c r="AA27" s="22">
        <f t="shared" si="7"/>
        <v>7.2</v>
      </c>
      <c r="AB27" s="27">
        <f t="shared" si="8"/>
        <v>6.8</v>
      </c>
      <c r="AC27" s="31"/>
      <c r="AD27" s="46"/>
    </row>
    <row r="28" spans="2:30" ht="17.25" customHeight="1" x14ac:dyDescent="0.25">
      <c r="B28" s="48"/>
      <c r="C28" s="439"/>
      <c r="D28" s="73" t="s">
        <v>80</v>
      </c>
      <c r="E28" s="34" t="s">
        <v>56</v>
      </c>
      <c r="F28" s="78" t="s">
        <v>194</v>
      </c>
      <c r="G28" s="103">
        <v>5.8</v>
      </c>
      <c r="H28" s="19">
        <v>0.4</v>
      </c>
      <c r="I28" s="19">
        <v>2.2000000000000002</v>
      </c>
      <c r="J28" s="19"/>
      <c r="K28" s="22">
        <f t="shared" si="5"/>
        <v>8.4</v>
      </c>
      <c r="L28" s="27">
        <f t="shared" si="1"/>
        <v>8</v>
      </c>
      <c r="M28" s="31"/>
      <c r="N28" s="46"/>
      <c r="R28" s="48"/>
      <c r="S28" s="439"/>
      <c r="T28" s="118" t="s">
        <v>108</v>
      </c>
      <c r="U28" s="34" t="s">
        <v>56</v>
      </c>
      <c r="V28" s="78" t="s">
        <v>194</v>
      </c>
      <c r="W28" s="103">
        <v>3.2</v>
      </c>
      <c r="X28" s="19">
        <v>0.4</v>
      </c>
      <c r="Y28" s="19">
        <v>2.2000000000000002</v>
      </c>
      <c r="Z28" s="19"/>
      <c r="AA28" s="22">
        <f t="shared" si="7"/>
        <v>5.8000000000000007</v>
      </c>
      <c r="AB28" s="27">
        <f t="shared" si="8"/>
        <v>5.4</v>
      </c>
      <c r="AC28" s="31"/>
      <c r="AD28" s="46"/>
    </row>
    <row r="29" spans="2:30" ht="17.25" customHeight="1" x14ac:dyDescent="0.25">
      <c r="B29" s="48"/>
      <c r="C29" s="439"/>
      <c r="D29" s="73" t="s">
        <v>97</v>
      </c>
      <c r="E29" s="34" t="s">
        <v>56</v>
      </c>
      <c r="F29" s="78" t="s">
        <v>194</v>
      </c>
      <c r="G29" s="103">
        <v>3.7</v>
      </c>
      <c r="H29" s="19">
        <v>0.4</v>
      </c>
      <c r="I29" s="19">
        <v>2.2000000000000002</v>
      </c>
      <c r="J29" s="19"/>
      <c r="K29" s="22">
        <f t="shared" si="5"/>
        <v>6.3000000000000007</v>
      </c>
      <c r="L29" s="27">
        <f t="shared" si="1"/>
        <v>5.9</v>
      </c>
      <c r="M29" s="31"/>
      <c r="N29" s="46"/>
      <c r="R29" s="48"/>
      <c r="S29" s="439"/>
      <c r="T29" s="118" t="s">
        <v>109</v>
      </c>
      <c r="U29" s="34" t="s">
        <v>56</v>
      </c>
      <c r="V29" s="78" t="s">
        <v>194</v>
      </c>
      <c r="W29" s="103">
        <v>4.2</v>
      </c>
      <c r="X29" s="19">
        <v>0.4</v>
      </c>
      <c r="Y29" s="19">
        <v>2.2000000000000002</v>
      </c>
      <c r="Z29" s="19"/>
      <c r="AA29" s="22">
        <f t="shared" si="7"/>
        <v>6.8000000000000007</v>
      </c>
      <c r="AB29" s="27">
        <f t="shared" si="8"/>
        <v>6.4</v>
      </c>
      <c r="AC29" s="31"/>
      <c r="AD29" s="46"/>
    </row>
    <row r="30" spans="2:30" ht="17.25" customHeight="1" x14ac:dyDescent="0.25">
      <c r="B30" s="48"/>
      <c r="C30" s="439"/>
      <c r="D30" s="118" t="s">
        <v>98</v>
      </c>
      <c r="E30" s="34" t="s">
        <v>56</v>
      </c>
      <c r="F30" s="78" t="s">
        <v>194</v>
      </c>
      <c r="G30" s="103">
        <v>5.5</v>
      </c>
      <c r="H30" s="19">
        <v>0.4</v>
      </c>
      <c r="I30" s="19">
        <v>2.2000000000000002</v>
      </c>
      <c r="J30" s="19"/>
      <c r="K30" s="22">
        <f t="shared" si="5"/>
        <v>8.1000000000000014</v>
      </c>
      <c r="L30" s="27">
        <f t="shared" si="1"/>
        <v>7.7</v>
      </c>
      <c r="M30" s="31"/>
      <c r="N30" s="46"/>
      <c r="R30" s="48"/>
      <c r="S30" s="439"/>
      <c r="T30" s="118" t="s">
        <v>110</v>
      </c>
      <c r="U30" s="34" t="s">
        <v>56</v>
      </c>
      <c r="V30" s="78" t="s">
        <v>194</v>
      </c>
      <c r="W30" s="103">
        <v>9.8000000000000007</v>
      </c>
      <c r="X30" s="19">
        <v>0.4</v>
      </c>
      <c r="Y30" s="19">
        <v>2.2000000000000002</v>
      </c>
      <c r="Z30" s="19"/>
      <c r="AA30" s="22">
        <f t="shared" si="7"/>
        <v>12.400000000000002</v>
      </c>
      <c r="AB30" s="27">
        <f t="shared" si="8"/>
        <v>12</v>
      </c>
      <c r="AC30" s="31"/>
      <c r="AD30" s="46"/>
    </row>
    <row r="31" spans="2:30" ht="17.25" customHeight="1" x14ac:dyDescent="0.25">
      <c r="B31" s="48"/>
      <c r="C31" s="439"/>
      <c r="D31" s="74" t="s">
        <v>77</v>
      </c>
      <c r="E31" s="34" t="s">
        <v>56</v>
      </c>
      <c r="F31" s="69" t="s">
        <v>91</v>
      </c>
      <c r="G31" s="91">
        <v>4.7</v>
      </c>
      <c r="H31" s="19">
        <v>0.4</v>
      </c>
      <c r="I31" s="19"/>
      <c r="J31" s="19"/>
      <c r="K31" s="22">
        <f t="shared" si="5"/>
        <v>5.1000000000000005</v>
      </c>
      <c r="L31" s="27">
        <f t="shared" si="1"/>
        <v>4.7</v>
      </c>
      <c r="M31" s="31"/>
      <c r="N31" s="46"/>
      <c r="R31" s="48"/>
      <c r="S31" s="439"/>
      <c r="T31" s="114" t="s">
        <v>77</v>
      </c>
      <c r="U31" s="34" t="s">
        <v>56</v>
      </c>
      <c r="V31" s="69" t="s">
        <v>91</v>
      </c>
      <c r="W31" s="91">
        <v>7.8</v>
      </c>
      <c r="X31" s="19">
        <v>0.4</v>
      </c>
      <c r="Y31" s="19"/>
      <c r="Z31" s="19"/>
      <c r="AA31" s="22">
        <f t="shared" si="7"/>
        <v>8.1999999999999993</v>
      </c>
      <c r="AB31" s="27">
        <f t="shared" si="8"/>
        <v>7.8</v>
      </c>
      <c r="AC31" s="31"/>
      <c r="AD31" s="46"/>
    </row>
    <row r="32" spans="2:30" ht="17.25" customHeight="1" x14ac:dyDescent="0.25">
      <c r="B32" s="48"/>
      <c r="C32" s="439"/>
      <c r="D32" s="74" t="s">
        <v>81</v>
      </c>
      <c r="E32" s="34" t="s">
        <v>56</v>
      </c>
      <c r="F32" s="69" t="s">
        <v>91</v>
      </c>
      <c r="G32" s="91">
        <v>5.8</v>
      </c>
      <c r="H32" s="19">
        <v>0.4</v>
      </c>
      <c r="I32" s="19">
        <v>2.2000000000000002</v>
      </c>
      <c r="J32" s="19"/>
      <c r="K32" s="22">
        <f t="shared" si="5"/>
        <v>8.4</v>
      </c>
      <c r="L32" s="27">
        <f t="shared" si="1"/>
        <v>8</v>
      </c>
      <c r="M32" s="31"/>
      <c r="N32" s="46"/>
      <c r="R32" s="48"/>
      <c r="S32" s="439"/>
      <c r="T32" s="114" t="s">
        <v>82</v>
      </c>
      <c r="U32" s="34" t="s">
        <v>56</v>
      </c>
      <c r="V32" s="69" t="s">
        <v>91</v>
      </c>
      <c r="W32" s="91">
        <v>6.7</v>
      </c>
      <c r="X32" s="19">
        <v>0.4</v>
      </c>
      <c r="Y32" s="19">
        <v>2.2000000000000002</v>
      </c>
      <c r="Z32" s="19"/>
      <c r="AA32" s="22">
        <f t="shared" si="7"/>
        <v>9.3000000000000007</v>
      </c>
      <c r="AB32" s="27">
        <f t="shared" si="8"/>
        <v>8.9</v>
      </c>
      <c r="AC32" s="31"/>
      <c r="AD32" s="46"/>
    </row>
    <row r="33" spans="2:30" ht="17.25" customHeight="1" x14ac:dyDescent="0.25">
      <c r="B33" s="48"/>
      <c r="C33" s="439"/>
      <c r="D33" s="74" t="s">
        <v>99</v>
      </c>
      <c r="E33" s="34" t="s">
        <v>56</v>
      </c>
      <c r="F33" s="69" t="s">
        <v>91</v>
      </c>
      <c r="G33" s="91">
        <v>5.2</v>
      </c>
      <c r="H33" s="19">
        <v>0.4</v>
      </c>
      <c r="I33" s="19">
        <v>2.2000000000000002</v>
      </c>
      <c r="J33" s="19"/>
      <c r="K33" s="22">
        <f t="shared" si="5"/>
        <v>7.8000000000000007</v>
      </c>
      <c r="L33" s="27">
        <f t="shared" si="1"/>
        <v>7.4</v>
      </c>
      <c r="M33" s="31"/>
      <c r="N33" s="46"/>
      <c r="R33" s="48"/>
      <c r="S33" s="439"/>
      <c r="T33" s="114" t="s">
        <v>111</v>
      </c>
      <c r="U33" s="34" t="s">
        <v>56</v>
      </c>
      <c r="V33" s="69" t="s">
        <v>91</v>
      </c>
      <c r="W33" s="91">
        <v>4.8</v>
      </c>
      <c r="X33" s="19">
        <v>0.4</v>
      </c>
      <c r="Y33" s="19">
        <v>2.2000000000000002</v>
      </c>
      <c r="Z33" s="19"/>
      <c r="AA33" s="22">
        <f t="shared" si="7"/>
        <v>7.4</v>
      </c>
      <c r="AB33" s="27">
        <f t="shared" si="8"/>
        <v>7</v>
      </c>
      <c r="AC33" s="31"/>
      <c r="AD33" s="46"/>
    </row>
    <row r="34" spans="2:30" ht="17.25" customHeight="1" x14ac:dyDescent="0.25">
      <c r="B34" s="48"/>
      <c r="C34" s="439"/>
      <c r="D34" s="74" t="s">
        <v>100</v>
      </c>
      <c r="E34" s="34" t="s">
        <v>56</v>
      </c>
      <c r="F34" s="69" t="s">
        <v>91</v>
      </c>
      <c r="G34" s="91">
        <v>5</v>
      </c>
      <c r="H34" s="19">
        <v>0.4</v>
      </c>
      <c r="I34" s="19">
        <v>2.2000000000000002</v>
      </c>
      <c r="J34" s="19"/>
      <c r="K34" s="22">
        <f t="shared" si="5"/>
        <v>7.6000000000000005</v>
      </c>
      <c r="L34" s="27">
        <f t="shared" si="1"/>
        <v>7.2</v>
      </c>
      <c r="M34" s="31"/>
      <c r="N34" s="46"/>
      <c r="R34" s="48"/>
      <c r="S34" s="439"/>
      <c r="T34" s="114" t="s">
        <v>112</v>
      </c>
      <c r="U34" s="34" t="s">
        <v>56</v>
      </c>
      <c r="V34" s="69" t="s">
        <v>91</v>
      </c>
      <c r="W34" s="91">
        <v>4.5999999999999996</v>
      </c>
      <c r="X34" s="19">
        <v>0.4</v>
      </c>
      <c r="Y34" s="19">
        <v>2.2000000000000002</v>
      </c>
      <c r="Z34" s="19"/>
      <c r="AA34" s="22">
        <f t="shared" si="7"/>
        <v>7.2</v>
      </c>
      <c r="AB34" s="27">
        <f t="shared" si="8"/>
        <v>6.8</v>
      </c>
      <c r="AC34" s="31"/>
      <c r="AD34" s="46"/>
    </row>
    <row r="35" spans="2:30" ht="17.25" customHeight="1" x14ac:dyDescent="0.25">
      <c r="B35" s="48"/>
      <c r="C35" s="439"/>
      <c r="D35" s="74" t="s">
        <v>83</v>
      </c>
      <c r="E35" s="34" t="s">
        <v>56</v>
      </c>
      <c r="F35" s="69" t="s">
        <v>91</v>
      </c>
      <c r="G35" s="91">
        <v>5.8</v>
      </c>
      <c r="H35" s="19">
        <v>0.4</v>
      </c>
      <c r="I35" s="19">
        <v>2.2000000000000002</v>
      </c>
      <c r="J35" s="19"/>
      <c r="K35" s="22">
        <f t="shared" si="5"/>
        <v>8.4</v>
      </c>
      <c r="L35" s="27">
        <f t="shared" si="1"/>
        <v>8</v>
      </c>
      <c r="M35" s="31"/>
      <c r="N35" s="46"/>
      <c r="R35" s="48"/>
      <c r="S35" s="439"/>
      <c r="T35" s="114" t="s">
        <v>113</v>
      </c>
      <c r="U35" s="34" t="s">
        <v>56</v>
      </c>
      <c r="V35" s="69" t="s">
        <v>91</v>
      </c>
      <c r="W35" s="91">
        <v>3.2</v>
      </c>
      <c r="X35" s="19">
        <v>0.4</v>
      </c>
      <c r="Y35" s="19">
        <v>2.2000000000000002</v>
      </c>
      <c r="Z35" s="19"/>
      <c r="AA35" s="22">
        <f t="shared" si="7"/>
        <v>5.8000000000000007</v>
      </c>
      <c r="AB35" s="27">
        <f t="shared" si="8"/>
        <v>5.4</v>
      </c>
      <c r="AC35" s="31"/>
      <c r="AD35" s="46"/>
    </row>
    <row r="36" spans="2:30" ht="17.25" customHeight="1" x14ac:dyDescent="0.25">
      <c r="B36" s="48"/>
      <c r="C36" s="439"/>
      <c r="D36" s="74" t="s">
        <v>101</v>
      </c>
      <c r="E36" s="34" t="s">
        <v>56</v>
      </c>
      <c r="F36" s="69" t="s">
        <v>91</v>
      </c>
      <c r="G36" s="91">
        <v>3.7</v>
      </c>
      <c r="H36" s="19">
        <v>0.4</v>
      </c>
      <c r="I36" s="19">
        <v>2.2000000000000002</v>
      </c>
      <c r="J36" s="19"/>
      <c r="K36" s="22">
        <f t="shared" si="5"/>
        <v>6.3000000000000007</v>
      </c>
      <c r="L36" s="27">
        <f t="shared" si="1"/>
        <v>5.9</v>
      </c>
      <c r="M36" s="31"/>
      <c r="N36" s="46"/>
      <c r="R36" s="48"/>
      <c r="S36" s="439"/>
      <c r="T36" s="114" t="s">
        <v>114</v>
      </c>
      <c r="U36" s="34" t="s">
        <v>56</v>
      </c>
      <c r="V36" s="69" t="s">
        <v>91</v>
      </c>
      <c r="W36" s="91">
        <v>4.2</v>
      </c>
      <c r="X36" s="19">
        <v>0.4</v>
      </c>
      <c r="Y36" s="19">
        <v>2.2000000000000002</v>
      </c>
      <c r="Z36" s="19"/>
      <c r="AA36" s="22">
        <f t="shared" si="7"/>
        <v>6.8000000000000007</v>
      </c>
      <c r="AB36" s="27">
        <f t="shared" si="8"/>
        <v>6.4</v>
      </c>
      <c r="AC36" s="31"/>
      <c r="AD36" s="46"/>
    </row>
    <row r="37" spans="2:30" ht="17.25" customHeight="1" x14ac:dyDescent="0.25">
      <c r="B37" s="18"/>
      <c r="C37" s="439"/>
      <c r="D37" s="114" t="s">
        <v>102</v>
      </c>
      <c r="E37" s="34" t="s">
        <v>56</v>
      </c>
      <c r="F37" s="69" t="s">
        <v>91</v>
      </c>
      <c r="G37" s="91">
        <v>5.5</v>
      </c>
      <c r="H37" s="19">
        <v>0.4</v>
      </c>
      <c r="I37" s="19">
        <v>2.2000000000000002</v>
      </c>
      <c r="J37" s="19"/>
      <c r="K37" s="22">
        <f t="shared" si="5"/>
        <v>8.1000000000000014</v>
      </c>
      <c r="L37" s="27">
        <f t="shared" si="1"/>
        <v>7.7</v>
      </c>
      <c r="M37" s="31"/>
      <c r="N37" s="46"/>
      <c r="R37" s="18"/>
      <c r="S37" s="439"/>
      <c r="T37" s="114" t="s">
        <v>115</v>
      </c>
      <c r="U37" s="34" t="s">
        <v>56</v>
      </c>
      <c r="V37" s="69" t="s">
        <v>91</v>
      </c>
      <c r="W37" s="91">
        <v>9.8000000000000007</v>
      </c>
      <c r="X37" s="19">
        <v>0.4</v>
      </c>
      <c r="Y37" s="19">
        <v>2.2000000000000002</v>
      </c>
      <c r="Z37" s="19"/>
      <c r="AA37" s="22">
        <f t="shared" si="7"/>
        <v>12.400000000000002</v>
      </c>
      <c r="AB37" s="27">
        <f t="shared" si="8"/>
        <v>12</v>
      </c>
      <c r="AC37" s="31"/>
      <c r="AD37" s="46"/>
    </row>
    <row r="38" spans="2:30" ht="15.75" x14ac:dyDescent="0.25">
      <c r="B38" s="48"/>
      <c r="C38" s="439"/>
      <c r="D38" s="74"/>
      <c r="E38" s="48"/>
      <c r="F38" s="78"/>
      <c r="G38" s="98"/>
      <c r="H38" s="19"/>
      <c r="I38" s="19"/>
      <c r="J38" s="19"/>
      <c r="K38" s="22">
        <f t="shared" si="5"/>
        <v>0</v>
      </c>
      <c r="L38" s="27">
        <f t="shared" si="1"/>
        <v>0</v>
      </c>
      <c r="M38" s="31"/>
      <c r="N38" s="46"/>
      <c r="R38" s="48"/>
      <c r="S38" s="439"/>
      <c r="T38" s="114"/>
      <c r="U38" s="34"/>
      <c r="V38" s="78"/>
      <c r="W38" s="98"/>
      <c r="X38" s="19"/>
      <c r="Y38" s="19"/>
      <c r="Z38" s="19"/>
      <c r="AA38" s="22">
        <f t="shared" si="7"/>
        <v>0</v>
      </c>
      <c r="AB38" s="27">
        <f t="shared" si="8"/>
        <v>0</v>
      </c>
      <c r="AC38" s="31"/>
      <c r="AD38" s="46"/>
    </row>
    <row r="39" spans="2:30" ht="15.75" x14ac:dyDescent="0.25">
      <c r="B39" s="18"/>
      <c r="C39" s="439"/>
      <c r="D39" s="75"/>
      <c r="E39" s="48"/>
      <c r="F39" s="79"/>
      <c r="G39" s="83"/>
      <c r="H39" s="19"/>
      <c r="I39" s="19"/>
      <c r="J39" s="19"/>
      <c r="K39" s="22"/>
      <c r="L39" s="27">
        <f t="shared" si="1"/>
        <v>0</v>
      </c>
      <c r="M39" s="31"/>
      <c r="N39" s="46"/>
      <c r="R39" s="18"/>
      <c r="S39" s="439"/>
      <c r="T39" s="119"/>
      <c r="U39" s="48"/>
      <c r="V39" s="79"/>
      <c r="W39" s="83"/>
      <c r="X39" s="19"/>
      <c r="Y39" s="19"/>
      <c r="Z39" s="19"/>
      <c r="AA39" s="22"/>
      <c r="AB39" s="27">
        <f t="shared" si="8"/>
        <v>0</v>
      </c>
      <c r="AC39" s="31"/>
      <c r="AD39" s="46"/>
    </row>
    <row r="40" spans="2:30" ht="15.75" x14ac:dyDescent="0.25">
      <c r="B40" s="18"/>
      <c r="C40" s="440"/>
      <c r="D40" s="49"/>
      <c r="E40" s="48"/>
      <c r="F40" s="97"/>
      <c r="G40" s="101"/>
      <c r="H40" s="19"/>
      <c r="I40" s="19"/>
      <c r="J40" s="56"/>
      <c r="K40" s="22">
        <f t="shared" si="5"/>
        <v>0</v>
      </c>
      <c r="L40" s="27">
        <f t="shared" si="1"/>
        <v>0</v>
      </c>
      <c r="M40" s="31"/>
      <c r="N40" s="46"/>
      <c r="R40" s="18"/>
      <c r="S40" s="440"/>
      <c r="T40" s="114"/>
      <c r="U40" s="48"/>
      <c r="V40" s="97"/>
      <c r="W40" s="101"/>
      <c r="X40" s="19"/>
      <c r="Y40" s="19"/>
      <c r="Z40" s="56"/>
      <c r="AA40" s="22">
        <f t="shared" ref="AA40:AA46" si="9">SUM(W40:Z40)</f>
        <v>0</v>
      </c>
      <c r="AB40" s="27">
        <f t="shared" si="8"/>
        <v>0</v>
      </c>
      <c r="AC40" s="31"/>
      <c r="AD40" s="46"/>
    </row>
    <row r="41" spans="2:30" ht="15.75" x14ac:dyDescent="0.25">
      <c r="B41" s="48"/>
      <c r="C41" s="72"/>
      <c r="D41" s="49"/>
      <c r="E41" s="48"/>
      <c r="F41" s="158"/>
      <c r="G41" s="156"/>
      <c r="H41" s="19"/>
      <c r="I41" s="19"/>
      <c r="J41" s="19"/>
      <c r="K41" s="22">
        <f t="shared" si="5"/>
        <v>0</v>
      </c>
      <c r="L41" s="27"/>
      <c r="M41" s="31"/>
      <c r="N41" s="46"/>
      <c r="R41" s="48"/>
      <c r="S41" s="72"/>
      <c r="T41" s="114"/>
      <c r="U41" s="48"/>
      <c r="V41" s="97"/>
      <c r="W41" s="153"/>
      <c r="X41" s="19"/>
      <c r="Y41" s="19"/>
      <c r="Z41" s="19"/>
      <c r="AA41" s="22">
        <f t="shared" si="9"/>
        <v>0</v>
      </c>
      <c r="AB41" s="27">
        <v>8</v>
      </c>
      <c r="AC41" s="31"/>
      <c r="AD41" s="46"/>
    </row>
    <row r="42" spans="2:30" ht="15.75" x14ac:dyDescent="0.25">
      <c r="B42" s="48" t="s">
        <v>70</v>
      </c>
      <c r="C42" s="438" t="s">
        <v>55</v>
      </c>
      <c r="D42" s="74"/>
      <c r="E42" s="48"/>
      <c r="F42" s="78"/>
      <c r="G42" s="98"/>
      <c r="H42" s="19"/>
      <c r="I42" s="19"/>
      <c r="J42" s="19"/>
      <c r="K42" s="22">
        <f t="shared" si="5"/>
        <v>0</v>
      </c>
      <c r="L42" s="27"/>
      <c r="M42" s="31"/>
      <c r="N42" s="46"/>
      <c r="R42" s="48" t="s">
        <v>70</v>
      </c>
      <c r="S42" s="402" t="s">
        <v>55</v>
      </c>
      <c r="T42" s="114"/>
      <c r="U42" s="48"/>
      <c r="V42" s="78"/>
      <c r="W42" s="98"/>
      <c r="X42" s="19"/>
      <c r="Y42" s="19"/>
      <c r="Z42" s="19"/>
      <c r="AA42" s="22">
        <f t="shared" si="9"/>
        <v>0</v>
      </c>
      <c r="AB42" s="27"/>
      <c r="AC42" s="31"/>
      <c r="AD42" s="46"/>
    </row>
    <row r="43" spans="2:30" ht="15.75" x14ac:dyDescent="0.25">
      <c r="B43" s="48" t="s">
        <v>70</v>
      </c>
      <c r="C43" s="439"/>
      <c r="D43" s="49"/>
      <c r="E43" s="48"/>
      <c r="F43" s="78"/>
      <c r="G43" s="98"/>
      <c r="H43" s="19"/>
      <c r="I43" s="21"/>
      <c r="J43" s="19"/>
      <c r="K43" s="22">
        <f t="shared" si="5"/>
        <v>0</v>
      </c>
      <c r="L43" s="27"/>
      <c r="M43" s="31"/>
      <c r="N43" s="46"/>
      <c r="R43" s="48" t="s">
        <v>70</v>
      </c>
      <c r="S43" s="439"/>
      <c r="T43" s="114"/>
      <c r="U43" s="48"/>
      <c r="V43" s="78"/>
      <c r="W43" s="98"/>
      <c r="X43" s="19"/>
      <c r="Y43" s="21"/>
      <c r="Z43" s="19"/>
      <c r="AA43" s="22">
        <f t="shared" si="9"/>
        <v>0</v>
      </c>
      <c r="AB43" s="27"/>
      <c r="AC43" s="31"/>
      <c r="AD43" s="46"/>
    </row>
    <row r="44" spans="2:30" ht="15.75" x14ac:dyDescent="0.25">
      <c r="B44" s="48" t="s">
        <v>70</v>
      </c>
      <c r="C44" s="439"/>
      <c r="D44" s="74"/>
      <c r="E44" s="48"/>
      <c r="F44" s="78"/>
      <c r="G44" s="98"/>
      <c r="H44" s="19"/>
      <c r="I44" s="21"/>
      <c r="J44" s="19"/>
      <c r="K44" s="22">
        <f t="shared" si="5"/>
        <v>0</v>
      </c>
      <c r="L44" s="27"/>
      <c r="M44" s="31"/>
      <c r="N44" s="46"/>
      <c r="R44" s="48" t="s">
        <v>70</v>
      </c>
      <c r="S44" s="439"/>
      <c r="T44" s="114"/>
      <c r="U44" s="48"/>
      <c r="V44" s="78"/>
      <c r="W44" s="98"/>
      <c r="X44" s="19"/>
      <c r="Y44" s="21"/>
      <c r="Z44" s="19"/>
      <c r="AA44" s="22">
        <f t="shared" si="9"/>
        <v>0</v>
      </c>
      <c r="AB44" s="27"/>
      <c r="AC44" s="31"/>
      <c r="AD44" s="46"/>
    </row>
    <row r="45" spans="2:30" ht="15.75" x14ac:dyDescent="0.25">
      <c r="B45" s="48" t="s">
        <v>70</v>
      </c>
      <c r="C45" s="439"/>
      <c r="D45" s="74"/>
      <c r="E45" s="105"/>
      <c r="F45" s="78"/>
      <c r="G45" s="98"/>
      <c r="H45" s="19"/>
      <c r="I45" s="21"/>
      <c r="J45" s="19"/>
      <c r="K45" s="22">
        <f t="shared" si="5"/>
        <v>0</v>
      </c>
      <c r="L45" s="27"/>
      <c r="M45" s="31"/>
      <c r="N45" s="46"/>
      <c r="R45" s="48" t="s">
        <v>70</v>
      </c>
      <c r="S45" s="439"/>
      <c r="T45" s="114"/>
      <c r="U45" s="105"/>
      <c r="V45" s="78"/>
      <c r="W45" s="98"/>
      <c r="X45" s="19"/>
      <c r="Y45" s="21"/>
      <c r="Z45" s="19"/>
      <c r="AA45" s="22">
        <f t="shared" si="9"/>
        <v>0</v>
      </c>
      <c r="AB45" s="27"/>
      <c r="AC45" s="31"/>
      <c r="AD45" s="46"/>
    </row>
    <row r="46" spans="2:30" ht="15.75" x14ac:dyDescent="0.25">
      <c r="B46" s="48" t="s">
        <v>70</v>
      </c>
      <c r="C46" s="440"/>
      <c r="D46" s="114"/>
      <c r="E46" s="105"/>
      <c r="F46" s="78"/>
      <c r="G46" s="98"/>
      <c r="H46" s="19"/>
      <c r="I46" s="21"/>
      <c r="J46" s="19"/>
      <c r="K46" s="22">
        <f t="shared" si="5"/>
        <v>0</v>
      </c>
      <c r="L46" s="27"/>
      <c r="M46" s="31"/>
      <c r="N46" s="46"/>
      <c r="R46" s="48" t="s">
        <v>70</v>
      </c>
      <c r="S46" s="440"/>
      <c r="T46" s="114"/>
      <c r="U46" s="105"/>
      <c r="V46" s="78"/>
      <c r="W46" s="98"/>
      <c r="X46" s="19"/>
      <c r="Y46" s="21"/>
      <c r="Z46" s="19"/>
      <c r="AA46" s="22">
        <f t="shared" si="9"/>
        <v>0</v>
      </c>
      <c r="AB46" s="27"/>
      <c r="AC46" s="31"/>
      <c r="AD46" s="46"/>
    </row>
    <row r="47" spans="2:30" ht="15.75" x14ac:dyDescent="0.25">
      <c r="B47" s="62"/>
      <c r="C47" s="50"/>
      <c r="D47" s="306"/>
      <c r="E47" s="307"/>
      <c r="F47" s="308"/>
      <c r="G47" s="309"/>
      <c r="H47" s="310"/>
      <c r="I47" s="311"/>
      <c r="J47" s="312"/>
      <c r="K47" s="77"/>
      <c r="L47" s="313"/>
      <c r="M47" s="314"/>
      <c r="N47" s="315"/>
      <c r="R47" s="62"/>
      <c r="S47" s="50"/>
      <c r="T47" s="306"/>
      <c r="U47" s="307"/>
      <c r="V47" s="308"/>
      <c r="W47" s="309"/>
      <c r="X47" s="310"/>
      <c r="Y47" s="311"/>
      <c r="Z47" s="312"/>
      <c r="AA47" s="77"/>
      <c r="AB47" s="313"/>
      <c r="AC47" s="314"/>
      <c r="AD47" s="315"/>
    </row>
    <row r="48" spans="2:30" ht="15.75" x14ac:dyDescent="0.25">
      <c r="B48" s="52"/>
      <c r="C48" s="51"/>
      <c r="D48" s="51"/>
      <c r="E48" s="53"/>
      <c r="F48" s="54"/>
      <c r="G48" s="55"/>
      <c r="H48" s="55"/>
      <c r="I48" s="441" t="s">
        <v>167</v>
      </c>
      <c r="J48" s="441"/>
      <c r="K48" s="317">
        <f>SUM(K21*23,K23)</f>
        <v>361</v>
      </c>
      <c r="L48" s="55"/>
      <c r="M48" s="58"/>
      <c r="N48" s="55"/>
      <c r="R48" s="52"/>
      <c r="S48" s="51"/>
      <c r="T48" s="51"/>
      <c r="U48" s="53"/>
      <c r="V48" s="54"/>
      <c r="W48" s="137"/>
      <c r="X48" s="137"/>
      <c r="Y48" s="441" t="s">
        <v>167</v>
      </c>
      <c r="Z48" s="441"/>
      <c r="AA48" s="340">
        <f>SUM(AA21*16,AA23)</f>
        <v>251</v>
      </c>
      <c r="AB48" s="137"/>
      <c r="AC48" s="58"/>
      <c r="AD48" s="137"/>
    </row>
    <row r="49" spans="8:27" ht="15" customHeight="1" x14ac:dyDescent="0.25">
      <c r="H49" s="23"/>
      <c r="I49" s="435" t="s">
        <v>194</v>
      </c>
      <c r="J49" s="435"/>
      <c r="K49" s="29">
        <f>SUM(K3,K15*23,K16*23,K17*23,K24:K30)</f>
        <v>255.6</v>
      </c>
      <c r="X49" s="23"/>
      <c r="Y49" s="435" t="s">
        <v>72</v>
      </c>
      <c r="Z49" s="435"/>
      <c r="AA49" s="29">
        <f>SUM(AA3,AA15*17,AA16*17,AA17*17,AA24:AA30)</f>
        <v>207.90000000000003</v>
      </c>
    </row>
    <row r="50" spans="8:27" ht="15" customHeight="1" x14ac:dyDescent="0.25">
      <c r="H50" s="23"/>
      <c r="I50" s="436" t="s">
        <v>91</v>
      </c>
      <c r="J50" s="436"/>
      <c r="K50" s="29">
        <f>SUM(K4,K11,K12,K13,K14,K18*23,K19*23+K20*23,K31,K32,K33,K34,K35,K36,K37)</f>
        <v>255.6</v>
      </c>
      <c r="X50" s="23"/>
      <c r="Y50" s="436" t="s">
        <v>91</v>
      </c>
      <c r="Z50" s="436"/>
      <c r="AA50" s="29">
        <f>SUM(AA4,AA18*17,AA19*17,AA20*17,AA31:AA37)</f>
        <v>207.90000000000003</v>
      </c>
    </row>
    <row r="51" spans="8:27" ht="15" customHeight="1" x14ac:dyDescent="0.25">
      <c r="H51" s="23"/>
      <c r="I51" s="434" t="s">
        <v>199</v>
      </c>
      <c r="J51" s="434"/>
      <c r="K51" s="29">
        <f>SUM(L3:L45)</f>
        <v>121.70000000000002</v>
      </c>
      <c r="X51" s="23"/>
      <c r="Y51" s="434" t="s">
        <v>199</v>
      </c>
      <c r="Z51" s="434"/>
      <c r="AA51" s="29">
        <f>SUM(AB3:AB45)</f>
        <v>132.5</v>
      </c>
    </row>
    <row r="52" spans="8:27" x14ac:dyDescent="0.25">
      <c r="I52" s="437" t="s">
        <v>39</v>
      </c>
      <c r="J52" s="437"/>
      <c r="K52" s="24">
        <f>M21*23</f>
        <v>195.5</v>
      </c>
      <c r="Y52" s="437" t="s">
        <v>39</v>
      </c>
      <c r="Z52" s="437"/>
      <c r="AA52" s="24">
        <f>AC21*16</f>
        <v>124.8</v>
      </c>
    </row>
  </sheetData>
  <mergeCells count="14">
    <mergeCell ref="I52:J52"/>
    <mergeCell ref="Y52:Z52"/>
    <mergeCell ref="S3:S40"/>
    <mergeCell ref="Y49:Z49"/>
    <mergeCell ref="C3:C40"/>
    <mergeCell ref="C42:C46"/>
    <mergeCell ref="S42:S46"/>
    <mergeCell ref="I48:J48"/>
    <mergeCell ref="Y48:Z48"/>
    <mergeCell ref="Y51:Z51"/>
    <mergeCell ref="I49:J49"/>
    <mergeCell ref="I51:J51"/>
    <mergeCell ref="I50:J50"/>
    <mergeCell ref="Y50:Z50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2"/>
  <sheetViews>
    <sheetView tabSelected="1" view="pageBreakPreview" topLeftCell="A7" zoomScale="89" zoomScaleNormal="100" zoomScaleSheetLayoutView="89" workbookViewId="0">
      <selection activeCell="K24" sqref="K24"/>
    </sheetView>
  </sheetViews>
  <sheetFormatPr defaultRowHeight="15" x14ac:dyDescent="0.25"/>
  <cols>
    <col min="3" max="3" width="40.28515625" customWidth="1"/>
    <col min="5" max="5" width="13.7109375" customWidth="1"/>
    <col min="6" max="6" width="17.28515625" hidden="1" customWidth="1"/>
    <col min="7" max="7" width="18" hidden="1" customWidth="1"/>
    <col min="8" max="8" width="46.140625" customWidth="1"/>
  </cols>
  <sheetData>
    <row r="1" spans="1:31" ht="19.5" x14ac:dyDescent="0.35">
      <c r="A1" s="448" t="s">
        <v>120</v>
      </c>
      <c r="B1" s="448"/>
      <c r="C1" s="448"/>
      <c r="D1" s="448"/>
      <c r="E1" s="448"/>
      <c r="F1" s="448"/>
      <c r="G1" s="448"/>
      <c r="H1" s="448"/>
      <c r="I1" s="166"/>
      <c r="J1" s="166"/>
    </row>
    <row r="2" spans="1:31" ht="15.75" x14ac:dyDescent="0.25">
      <c r="A2" s="449" t="s">
        <v>129</v>
      </c>
      <c r="B2" s="449"/>
      <c r="C2" s="449"/>
      <c r="D2" s="449"/>
      <c r="E2" s="449"/>
      <c r="F2" s="449"/>
      <c r="G2" s="449"/>
      <c r="H2" s="449"/>
      <c r="I2" s="167"/>
    </row>
    <row r="3" spans="1:31" ht="15.75" x14ac:dyDescent="0.25">
      <c r="A3" s="450" t="s">
        <v>130</v>
      </c>
      <c r="B3" s="450"/>
      <c r="C3" s="450"/>
      <c r="D3" s="450"/>
      <c r="E3" s="450"/>
      <c r="F3" s="450"/>
      <c r="G3" s="450"/>
      <c r="H3" s="450"/>
      <c r="I3" s="167"/>
    </row>
    <row r="4" spans="1:31" ht="45" customHeight="1" x14ac:dyDescent="0.25">
      <c r="A4" s="451" t="s">
        <v>131</v>
      </c>
      <c r="B4" s="451"/>
      <c r="C4" s="451"/>
      <c r="D4" s="451"/>
      <c r="E4" s="451"/>
      <c r="F4" s="451"/>
      <c r="G4" s="451"/>
      <c r="H4" s="451"/>
      <c r="I4" s="167"/>
    </row>
    <row r="5" spans="1:31" ht="16.5" thickBot="1" x14ac:dyDescent="0.3">
      <c r="E5" s="168"/>
      <c r="F5" s="168"/>
      <c r="G5" s="168"/>
      <c r="I5" s="167"/>
    </row>
    <row r="6" spans="1:31" ht="45.75" thickBot="1" x14ac:dyDescent="0.3">
      <c r="A6" s="169" t="s">
        <v>132</v>
      </c>
      <c r="B6" s="170" t="s">
        <v>133</v>
      </c>
      <c r="C6" s="170" t="s">
        <v>134</v>
      </c>
      <c r="D6" s="170" t="s">
        <v>135</v>
      </c>
      <c r="E6" s="171" t="s">
        <v>136</v>
      </c>
      <c r="F6" s="172" t="s">
        <v>137</v>
      </c>
      <c r="G6" s="173" t="s">
        <v>138</v>
      </c>
      <c r="H6" s="169" t="s">
        <v>139</v>
      </c>
      <c r="I6" s="167"/>
    </row>
    <row r="7" spans="1:31" ht="15.75" x14ac:dyDescent="0.25">
      <c r="A7" s="452" t="s">
        <v>140</v>
      </c>
      <c r="B7" s="453"/>
      <c r="C7" s="453"/>
      <c r="D7" s="453"/>
      <c r="E7" s="453"/>
      <c r="F7" s="453"/>
      <c r="G7" s="453"/>
      <c r="H7" s="454"/>
      <c r="I7" s="167"/>
    </row>
    <row r="8" spans="1:31" ht="16.5" thickBot="1" x14ac:dyDescent="0.3">
      <c r="A8" s="445" t="s">
        <v>141</v>
      </c>
      <c r="B8" s="446"/>
      <c r="C8" s="446"/>
      <c r="D8" s="446"/>
      <c r="E8" s="446"/>
      <c r="F8" s="446"/>
      <c r="G8" s="446"/>
      <c r="H8" s="447"/>
      <c r="I8" s="167"/>
    </row>
    <row r="9" spans="1:31" ht="26.25" customHeight="1" thickBot="1" x14ac:dyDescent="0.3">
      <c r="A9" s="459" t="s">
        <v>142</v>
      </c>
      <c r="B9" s="460"/>
      <c r="C9" s="460"/>
      <c r="D9" s="460"/>
      <c r="E9" s="460"/>
      <c r="F9" s="461"/>
      <c r="G9" s="461"/>
      <c r="H9" s="460"/>
      <c r="I9" s="167"/>
    </row>
    <row r="10" spans="1:31" ht="16.5" thickBot="1" x14ac:dyDescent="0.3">
      <c r="A10" s="277">
        <v>1</v>
      </c>
      <c r="B10" s="174">
        <v>1</v>
      </c>
      <c r="C10" s="175" t="s">
        <v>143</v>
      </c>
      <c r="D10" s="176" t="s">
        <v>18</v>
      </c>
      <c r="E10" s="176">
        <f>290*4</f>
        <v>1160</v>
      </c>
      <c r="F10" s="177"/>
      <c r="G10" s="238">
        <f t="shared" ref="G10:G12" si="0">ROUND(E10*F10,2)</f>
        <v>0</v>
      </c>
      <c r="H10" s="260" t="s">
        <v>267</v>
      </c>
      <c r="I10" s="167"/>
    </row>
    <row r="11" spans="1:31" s="235" customFormat="1" ht="24.75" customHeight="1" thickBot="1" x14ac:dyDescent="0.3">
      <c r="A11" s="465" t="s">
        <v>163</v>
      </c>
      <c r="B11" s="466"/>
      <c r="C11" s="466"/>
      <c r="D11" s="466"/>
      <c r="E11" s="466"/>
      <c r="F11" s="466"/>
      <c r="G11" s="466"/>
      <c r="H11" s="467"/>
      <c r="I11" s="247"/>
      <c r="J11" s="248"/>
      <c r="K11" s="247"/>
      <c r="L11" s="253"/>
      <c r="M11" s="253"/>
      <c r="N11" s="254"/>
      <c r="O11" s="255"/>
      <c r="P11" s="233"/>
      <c r="Q11" s="233"/>
      <c r="R11" s="233"/>
      <c r="S11" s="233"/>
      <c r="T11" s="233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</row>
    <row r="12" spans="1:31" s="235" customFormat="1" ht="30" customHeight="1" thickBot="1" x14ac:dyDescent="0.3">
      <c r="A12" s="278">
        <v>2</v>
      </c>
      <c r="B12" s="266">
        <v>1</v>
      </c>
      <c r="C12" s="175" t="s">
        <v>143</v>
      </c>
      <c r="D12" s="236" t="s">
        <v>18</v>
      </c>
      <c r="E12" s="237">
        <f>4*8</f>
        <v>32</v>
      </c>
      <c r="F12" s="280"/>
      <c r="G12" s="238">
        <f t="shared" si="0"/>
        <v>0</v>
      </c>
      <c r="H12" s="260" t="s">
        <v>249</v>
      </c>
      <c r="I12" s="248"/>
      <c r="J12" s="248"/>
      <c r="K12" s="256"/>
      <c r="L12" s="253"/>
      <c r="M12" s="253"/>
      <c r="N12" s="254"/>
      <c r="O12" s="255"/>
      <c r="P12" s="233"/>
      <c r="Q12" s="233"/>
      <c r="R12" s="233"/>
      <c r="S12" s="233"/>
      <c r="T12" s="233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</row>
    <row r="13" spans="1:31" ht="26.25" customHeight="1" thickBot="1" x14ac:dyDescent="0.3">
      <c r="A13" s="459" t="s">
        <v>160</v>
      </c>
      <c r="B13" s="462"/>
      <c r="C13" s="462"/>
      <c r="D13" s="462"/>
      <c r="E13" s="462"/>
      <c r="F13" s="463"/>
      <c r="G13" s="463"/>
      <c r="H13" s="462"/>
      <c r="I13" s="249"/>
      <c r="J13" s="148"/>
      <c r="K13" s="148"/>
      <c r="L13" s="148"/>
      <c r="M13" s="148"/>
      <c r="N13" s="148"/>
      <c r="O13" s="148"/>
    </row>
    <row r="14" spans="1:31" ht="39" thickBot="1" x14ac:dyDescent="0.3">
      <c r="A14" s="279">
        <v>3</v>
      </c>
      <c r="B14" s="267">
        <v>1</v>
      </c>
      <c r="C14" s="178" t="s">
        <v>143</v>
      </c>
      <c r="D14" s="179" t="s">
        <v>18</v>
      </c>
      <c r="E14" s="180">
        <f>2*1928</f>
        <v>3856</v>
      </c>
      <c r="F14" s="177"/>
      <c r="G14" s="181">
        <f t="shared" ref="G14" si="1">ROUND(F14*E14,2)</f>
        <v>0</v>
      </c>
      <c r="H14" s="261" t="s">
        <v>250</v>
      </c>
      <c r="I14" s="455"/>
      <c r="J14" s="455"/>
      <c r="K14" s="455"/>
      <c r="L14" s="455"/>
      <c r="M14" s="148"/>
      <c r="N14" s="148"/>
      <c r="O14" s="148"/>
    </row>
    <row r="15" spans="1:31" ht="25.5" customHeight="1" thickBot="1" x14ac:dyDescent="0.3">
      <c r="A15" s="459" t="s">
        <v>161</v>
      </c>
      <c r="B15" s="460"/>
      <c r="C15" s="460"/>
      <c r="D15" s="460"/>
      <c r="E15" s="460"/>
      <c r="F15" s="461"/>
      <c r="G15" s="461"/>
      <c r="H15" s="460"/>
      <c r="I15" s="250"/>
      <c r="J15" s="148"/>
      <c r="K15" s="148"/>
      <c r="L15" s="148"/>
      <c r="M15" s="148"/>
      <c r="N15" s="148"/>
      <c r="O15" s="148"/>
    </row>
    <row r="16" spans="1:31" ht="39" thickBot="1" x14ac:dyDescent="0.3">
      <c r="A16" s="279">
        <v>4</v>
      </c>
      <c r="B16" s="268">
        <v>1</v>
      </c>
      <c r="C16" s="182" t="s">
        <v>143</v>
      </c>
      <c r="D16" s="183" t="s">
        <v>18</v>
      </c>
      <c r="E16" s="184">
        <f>2*141</f>
        <v>282</v>
      </c>
      <c r="F16" s="185"/>
      <c r="G16" s="181">
        <f t="shared" ref="G16:G24" si="2">ROUND(F16*E16,2)</f>
        <v>0</v>
      </c>
      <c r="H16" s="207" t="s">
        <v>251</v>
      </c>
      <c r="I16" s="455"/>
      <c r="J16" s="455"/>
      <c r="K16" s="455"/>
      <c r="L16" s="455"/>
      <c r="M16" s="148"/>
      <c r="N16" s="148"/>
      <c r="O16" s="148"/>
    </row>
    <row r="17" spans="1:15" ht="24" customHeight="1" thickBot="1" x14ac:dyDescent="0.3">
      <c r="A17" s="459" t="s">
        <v>162</v>
      </c>
      <c r="B17" s="460"/>
      <c r="C17" s="460"/>
      <c r="D17" s="460"/>
      <c r="E17" s="460"/>
      <c r="F17" s="461"/>
      <c r="G17" s="461"/>
      <c r="H17" s="460"/>
      <c r="I17" s="250"/>
      <c r="J17" s="148"/>
      <c r="K17" s="148"/>
      <c r="L17" s="148"/>
      <c r="M17" s="148"/>
      <c r="N17" s="148"/>
      <c r="O17" s="148"/>
    </row>
    <row r="18" spans="1:15" ht="51.75" thickBot="1" x14ac:dyDescent="0.3">
      <c r="A18" s="485">
        <v>5</v>
      </c>
      <c r="B18" s="269">
        <v>1</v>
      </c>
      <c r="C18" s="186" t="s">
        <v>144</v>
      </c>
      <c r="D18" s="187" t="s">
        <v>20</v>
      </c>
      <c r="E18" s="188">
        <f>5449.8*4*0.1</f>
        <v>2179.92</v>
      </c>
      <c r="F18" s="189"/>
      <c r="G18" s="190">
        <f>ROUND(F18*E18,2)</f>
        <v>0</v>
      </c>
      <c r="H18" s="191" t="s">
        <v>252</v>
      </c>
      <c r="I18" s="487"/>
      <c r="J18" s="487"/>
      <c r="K18" s="487"/>
      <c r="L18" s="487"/>
      <c r="M18" s="148"/>
      <c r="N18" s="148"/>
      <c r="O18" s="148"/>
    </row>
    <row r="19" spans="1:15" ht="39" thickBot="1" x14ac:dyDescent="0.3">
      <c r="A19" s="486"/>
      <c r="B19" s="270">
        <v>2</v>
      </c>
      <c r="C19" s="192" t="s">
        <v>145</v>
      </c>
      <c r="D19" s="183" t="s">
        <v>18</v>
      </c>
      <c r="E19" s="188">
        <f>5449.8*4*2</f>
        <v>43598.400000000001</v>
      </c>
      <c r="F19" s="193"/>
      <c r="G19" s="194">
        <f t="shared" si="2"/>
        <v>0</v>
      </c>
      <c r="H19" s="191" t="s">
        <v>253</v>
      </c>
      <c r="I19" s="250"/>
      <c r="J19" s="148"/>
      <c r="K19" s="148"/>
      <c r="L19" s="148"/>
      <c r="M19" s="148"/>
      <c r="N19" s="148"/>
      <c r="O19" s="148"/>
    </row>
    <row r="20" spans="1:15" ht="25.5" customHeight="1" thickBot="1" x14ac:dyDescent="0.3">
      <c r="A20" s="459" t="s">
        <v>255</v>
      </c>
      <c r="B20" s="460"/>
      <c r="C20" s="460"/>
      <c r="D20" s="460"/>
      <c r="E20" s="460"/>
      <c r="F20" s="461"/>
      <c r="G20" s="488"/>
      <c r="H20" s="460"/>
      <c r="I20" s="250"/>
      <c r="J20" s="148"/>
      <c r="K20" s="148"/>
      <c r="L20" s="148"/>
      <c r="M20" s="148"/>
      <c r="N20" s="148"/>
      <c r="O20" s="148"/>
    </row>
    <row r="21" spans="1:15" ht="38.25" x14ac:dyDescent="0.25">
      <c r="A21" s="471">
        <v>6</v>
      </c>
      <c r="B21" s="269">
        <v>1</v>
      </c>
      <c r="C21" s="195" t="s">
        <v>146</v>
      </c>
      <c r="D21" s="187" t="s">
        <v>18</v>
      </c>
      <c r="E21" s="196">
        <f>2*413</f>
        <v>826</v>
      </c>
      <c r="F21" s="197"/>
      <c r="G21" s="190">
        <f t="shared" si="2"/>
        <v>0</v>
      </c>
      <c r="H21" s="262" t="s">
        <v>254</v>
      </c>
      <c r="I21" s="455"/>
      <c r="J21" s="455"/>
      <c r="K21" s="455"/>
      <c r="L21" s="455"/>
      <c r="M21" s="148"/>
      <c r="N21" s="148"/>
      <c r="O21" s="148"/>
    </row>
    <row r="22" spans="1:15" ht="25.5" x14ac:dyDescent="0.25">
      <c r="A22" s="472"/>
      <c r="B22" s="271">
        <v>2</v>
      </c>
      <c r="C22" s="198" t="s">
        <v>147</v>
      </c>
      <c r="D22" s="199" t="s">
        <v>18</v>
      </c>
      <c r="E22" s="200">
        <f>2*164</f>
        <v>328</v>
      </c>
      <c r="F22" s="201"/>
      <c r="G22" s="194">
        <f>ROUND(F22*E22,2)</f>
        <v>0</v>
      </c>
      <c r="H22" s="263" t="s">
        <v>256</v>
      </c>
      <c r="I22" s="455"/>
      <c r="J22" s="455"/>
      <c r="K22" s="455"/>
      <c r="L22" s="455"/>
      <c r="M22" s="148"/>
      <c r="N22" s="148"/>
      <c r="O22" s="148"/>
    </row>
    <row r="23" spans="1:15" ht="15.75" x14ac:dyDescent="0.25">
      <c r="A23" s="472"/>
      <c r="B23" s="456" t="s">
        <v>164</v>
      </c>
      <c r="C23" s="457"/>
      <c r="D23" s="457"/>
      <c r="E23" s="457"/>
      <c r="F23" s="457"/>
      <c r="G23" s="457"/>
      <c r="H23" s="458"/>
      <c r="I23" s="250"/>
      <c r="J23" s="148"/>
      <c r="K23" s="148"/>
      <c r="L23" s="202"/>
      <c r="M23" s="148"/>
      <c r="N23" s="148"/>
      <c r="O23" s="148"/>
    </row>
    <row r="24" spans="1:15" ht="26.25" thickBot="1" x14ac:dyDescent="0.3">
      <c r="A24" s="472"/>
      <c r="B24" s="270">
        <v>3</v>
      </c>
      <c r="C24" s="203" t="s">
        <v>148</v>
      </c>
      <c r="D24" s="204" t="s">
        <v>18</v>
      </c>
      <c r="E24" s="184">
        <v>133</v>
      </c>
      <c r="F24" s="205"/>
      <c r="G24" s="206">
        <f t="shared" si="2"/>
        <v>0</v>
      </c>
      <c r="H24" s="207" t="s">
        <v>257</v>
      </c>
      <c r="I24" s="252"/>
      <c r="J24" s="148"/>
      <c r="K24" s="148"/>
      <c r="L24" s="202"/>
      <c r="M24" s="148"/>
      <c r="N24" s="148"/>
      <c r="O24" s="148"/>
    </row>
    <row r="25" spans="1:15" ht="21.75" customHeight="1" x14ac:dyDescent="0.25">
      <c r="A25" s="472"/>
      <c r="B25" s="272">
        <v>4</v>
      </c>
      <c r="C25" s="239" t="s">
        <v>258</v>
      </c>
      <c r="D25" s="240" t="s">
        <v>18</v>
      </c>
      <c r="E25" s="241">
        <f>1578/50</f>
        <v>31.56</v>
      </c>
      <c r="F25" s="276">
        <f t="shared" ref="F25:F27" si="3">K25</f>
        <v>0</v>
      </c>
      <c r="G25" s="238">
        <f t="shared" ref="G25:G29" si="4">ROUND(E25*F25,2)</f>
        <v>0</v>
      </c>
      <c r="H25" s="264" t="s">
        <v>259</v>
      </c>
      <c r="I25" s="242"/>
      <c r="J25" s="248"/>
      <c r="K25" s="257"/>
      <c r="L25" s="256"/>
      <c r="M25" s="256"/>
      <c r="N25" s="258"/>
      <c r="O25" s="258"/>
    </row>
    <row r="26" spans="1:15" ht="21.75" customHeight="1" x14ac:dyDescent="0.25">
      <c r="A26" s="472"/>
      <c r="B26" s="272">
        <v>5</v>
      </c>
      <c r="C26" s="239" t="s">
        <v>154</v>
      </c>
      <c r="D26" s="240" t="s">
        <v>18</v>
      </c>
      <c r="E26" s="241">
        <f>(1578)/200</f>
        <v>7.89</v>
      </c>
      <c r="F26" s="276">
        <f t="shared" si="3"/>
        <v>0</v>
      </c>
      <c r="G26" s="238">
        <f t="shared" si="4"/>
        <v>0</v>
      </c>
      <c r="H26" s="264" t="s">
        <v>260</v>
      </c>
      <c r="I26" s="242"/>
      <c r="J26" s="248"/>
      <c r="K26" s="257"/>
      <c r="L26" s="256"/>
      <c r="M26" s="256"/>
      <c r="N26" s="255"/>
      <c r="O26" s="258"/>
    </row>
    <row r="27" spans="1:15" ht="26.25" customHeight="1" x14ac:dyDescent="0.25">
      <c r="A27" s="472"/>
      <c r="B27" s="272">
        <v>6</v>
      </c>
      <c r="C27" s="239" t="s">
        <v>155</v>
      </c>
      <c r="D27" s="240" t="s">
        <v>156</v>
      </c>
      <c r="E27" s="243">
        <f>0.6*39</f>
        <v>23.4</v>
      </c>
      <c r="F27" s="276">
        <f t="shared" si="3"/>
        <v>0</v>
      </c>
      <c r="G27" s="238">
        <f t="shared" si="4"/>
        <v>0</v>
      </c>
      <c r="H27" s="264" t="s">
        <v>261</v>
      </c>
      <c r="I27" s="242"/>
      <c r="J27" s="248"/>
      <c r="K27" s="257"/>
      <c r="L27" s="256"/>
      <c r="M27" s="256"/>
      <c r="N27" s="258"/>
      <c r="O27" s="258"/>
    </row>
    <row r="28" spans="1:15" ht="19.5" customHeight="1" x14ac:dyDescent="0.25">
      <c r="A28" s="472"/>
      <c r="B28" s="272"/>
      <c r="C28" s="468" t="s">
        <v>157</v>
      </c>
      <c r="D28" s="469"/>
      <c r="E28" s="469"/>
      <c r="F28" s="469"/>
      <c r="G28" s="469"/>
      <c r="H28" s="470"/>
      <c r="I28" s="251"/>
      <c r="J28" s="248"/>
      <c r="K28" s="257"/>
      <c r="L28" s="259"/>
      <c r="M28" s="259"/>
      <c r="N28" s="258"/>
      <c r="O28" s="258"/>
    </row>
    <row r="29" spans="1:15" ht="33.75" customHeight="1" x14ac:dyDescent="0.25">
      <c r="A29" s="472"/>
      <c r="B29" s="272">
        <v>7</v>
      </c>
      <c r="C29" s="239" t="s">
        <v>158</v>
      </c>
      <c r="D29" s="240" t="s">
        <v>18</v>
      </c>
      <c r="E29" s="200">
        <f>2*78</f>
        <v>156</v>
      </c>
      <c r="F29" s="274">
        <f>M29</f>
        <v>0</v>
      </c>
      <c r="G29" s="238">
        <f t="shared" si="4"/>
        <v>0</v>
      </c>
      <c r="H29" s="263" t="s">
        <v>262</v>
      </c>
      <c r="I29" s="242"/>
      <c r="J29" s="248"/>
      <c r="K29" s="257"/>
      <c r="L29" s="256"/>
      <c r="M29" s="256"/>
      <c r="N29" s="258"/>
      <c r="O29" s="258"/>
    </row>
    <row r="30" spans="1:15" ht="36" customHeight="1" thickBot="1" x14ac:dyDescent="0.3">
      <c r="A30" s="473"/>
      <c r="B30" s="273">
        <v>8</v>
      </c>
      <c r="C30" s="244" t="s">
        <v>159</v>
      </c>
      <c r="D30" s="183" t="s">
        <v>18</v>
      </c>
      <c r="E30" s="245">
        <f>2*78</f>
        <v>156</v>
      </c>
      <c r="F30" s="275">
        <f>M30</f>
        <v>0</v>
      </c>
      <c r="G30" s="246">
        <f>ROUND(E30*F30,2)</f>
        <v>0</v>
      </c>
      <c r="H30" s="265" t="s">
        <v>263</v>
      </c>
      <c r="I30" s="242"/>
      <c r="J30" s="248"/>
      <c r="K30" s="257"/>
      <c r="L30" s="256"/>
      <c r="M30" s="256"/>
      <c r="N30" s="258"/>
      <c r="O30" s="258"/>
    </row>
    <row r="31" spans="1:15" ht="18" customHeight="1" x14ac:dyDescent="0.25">
      <c r="A31" s="442" t="s">
        <v>264</v>
      </c>
      <c r="B31" s="443"/>
      <c r="C31" s="443"/>
      <c r="D31" s="443"/>
      <c r="E31" s="443"/>
      <c r="F31" s="443"/>
      <c r="G31" s="443"/>
      <c r="H31" s="444"/>
      <c r="I31" s="251"/>
      <c r="J31" s="248"/>
      <c r="K31" s="257"/>
      <c r="L31" s="259"/>
      <c r="M31" s="259"/>
      <c r="N31" s="258"/>
      <c r="O31" s="258"/>
    </row>
    <row r="32" spans="1:15" ht="36" customHeight="1" thickBot="1" x14ac:dyDescent="0.3">
      <c r="A32" s="281">
        <v>7</v>
      </c>
      <c r="B32" s="273">
        <v>1</v>
      </c>
      <c r="C32" s="182" t="s">
        <v>265</v>
      </c>
      <c r="D32" s="183" t="s">
        <v>18</v>
      </c>
      <c r="E32" s="369">
        <f>1558/100*3</f>
        <v>46.74</v>
      </c>
      <c r="F32" s="275">
        <f>M32</f>
        <v>0</v>
      </c>
      <c r="G32" s="246">
        <f>ROUND(E32*F32,2)</f>
        <v>0</v>
      </c>
      <c r="H32" s="265" t="s">
        <v>266</v>
      </c>
      <c r="I32" s="242"/>
      <c r="J32" s="248"/>
      <c r="K32" s="257"/>
      <c r="L32" s="256"/>
      <c r="M32" s="256"/>
      <c r="N32" s="258"/>
      <c r="O32" s="258"/>
    </row>
    <row r="33" spans="1:12" ht="0.75" hidden="1" customHeight="1" thickBot="1" x14ac:dyDescent="0.3">
      <c r="A33" s="474" t="s">
        <v>149</v>
      </c>
      <c r="B33" s="475"/>
      <c r="C33" s="475"/>
      <c r="D33" s="475"/>
      <c r="E33" s="475"/>
      <c r="F33" s="476"/>
      <c r="G33" s="208">
        <f>SUM(G14:G24)</f>
        <v>0</v>
      </c>
      <c r="H33" s="209"/>
      <c r="I33" s="210"/>
      <c r="J33" s="211"/>
      <c r="K33" s="212"/>
      <c r="L33" s="213"/>
    </row>
    <row r="34" spans="1:12" ht="16.5" hidden="1" thickBot="1" x14ac:dyDescent="0.3">
      <c r="A34" s="477" t="s">
        <v>150</v>
      </c>
      <c r="B34" s="478"/>
      <c r="C34" s="478"/>
      <c r="D34" s="478"/>
      <c r="E34" s="479"/>
      <c r="F34" s="214">
        <v>0.1</v>
      </c>
      <c r="G34" s="215">
        <f>ROUND(G33*F34,2)</f>
        <v>0</v>
      </c>
      <c r="H34" s="216"/>
      <c r="I34" s="167"/>
      <c r="J34" s="217"/>
      <c r="K34" s="218"/>
      <c r="L34" s="4"/>
    </row>
    <row r="35" spans="1:12" ht="19.5" hidden="1" thickBot="1" x14ac:dyDescent="0.3">
      <c r="A35" s="474" t="s">
        <v>149</v>
      </c>
      <c r="B35" s="475"/>
      <c r="C35" s="475"/>
      <c r="D35" s="475"/>
      <c r="E35" s="475"/>
      <c r="F35" s="476"/>
      <c r="G35" s="219">
        <f>G33+G34</f>
        <v>0</v>
      </c>
      <c r="H35" s="220"/>
      <c r="I35" s="167"/>
      <c r="J35" s="217"/>
      <c r="K35" s="218"/>
      <c r="L35" s="4"/>
    </row>
    <row r="36" spans="1:12" ht="16.5" hidden="1" thickBot="1" x14ac:dyDescent="0.3">
      <c r="A36" s="480" t="s">
        <v>166</v>
      </c>
      <c r="B36" s="481"/>
      <c r="C36" s="481"/>
      <c r="D36" s="481"/>
      <c r="E36" s="481"/>
      <c r="F36" s="482"/>
      <c r="G36" s="221">
        <f>G35/120*20</f>
        <v>0</v>
      </c>
      <c r="H36" s="222"/>
      <c r="I36" s="210"/>
      <c r="J36" s="211"/>
      <c r="K36" s="212"/>
      <c r="L36" s="213"/>
    </row>
    <row r="37" spans="1:12" ht="15.75" x14ac:dyDescent="0.25">
      <c r="E37" s="168"/>
      <c r="F37" s="168"/>
      <c r="G37" s="168"/>
      <c r="I37" s="167"/>
      <c r="L37" s="223"/>
    </row>
    <row r="38" spans="1:12" ht="15.75" x14ac:dyDescent="0.25">
      <c r="A38" s="483" t="s">
        <v>151</v>
      </c>
      <c r="B38" s="483"/>
      <c r="C38" s="483"/>
      <c r="D38" s="224"/>
      <c r="E38" s="225"/>
      <c r="F38" s="225"/>
      <c r="G38" s="225"/>
      <c r="H38" s="226"/>
      <c r="I38" s="167"/>
    </row>
    <row r="39" spans="1:12" ht="15.75" x14ac:dyDescent="0.25">
      <c r="A39" s="484" t="s">
        <v>152</v>
      </c>
      <c r="B39" s="484"/>
      <c r="C39" s="484"/>
      <c r="D39" s="484"/>
      <c r="E39" s="484"/>
      <c r="F39" s="484"/>
      <c r="G39" s="484"/>
      <c r="H39" s="484"/>
      <c r="I39" s="227"/>
    </row>
    <row r="40" spans="1:12" ht="15.75" x14ac:dyDescent="0.25">
      <c r="A40" s="228"/>
      <c r="B40" s="229"/>
      <c r="C40" s="230"/>
      <c r="D40" s="231"/>
      <c r="E40" s="232"/>
      <c r="F40" s="232"/>
      <c r="G40" s="232"/>
      <c r="H40" s="226"/>
      <c r="I40" s="167"/>
    </row>
    <row r="41" spans="1:12" ht="15.75" x14ac:dyDescent="0.25">
      <c r="A41" s="464" t="s">
        <v>153</v>
      </c>
      <c r="B41" s="464"/>
      <c r="C41" s="464"/>
      <c r="D41" s="231"/>
      <c r="E41" s="225"/>
      <c r="F41" s="225"/>
      <c r="G41" s="225"/>
      <c r="H41" s="226"/>
      <c r="I41" s="167"/>
    </row>
    <row r="42" spans="1:12" ht="15.75" x14ac:dyDescent="0.25">
      <c r="A42" s="464" t="s">
        <v>165</v>
      </c>
      <c r="B42" s="464"/>
      <c r="C42" s="464"/>
      <c r="D42" s="464"/>
      <c r="E42" s="464"/>
      <c r="F42" s="464"/>
      <c r="G42" s="464"/>
      <c r="H42" s="464"/>
      <c r="I42" s="464"/>
    </row>
  </sheetData>
  <mergeCells count="30">
    <mergeCell ref="A41:C41"/>
    <mergeCell ref="A42:I42"/>
    <mergeCell ref="A11:H11"/>
    <mergeCell ref="C28:H28"/>
    <mergeCell ref="A21:A30"/>
    <mergeCell ref="A33:F33"/>
    <mergeCell ref="A34:E34"/>
    <mergeCell ref="A35:F35"/>
    <mergeCell ref="A36:F36"/>
    <mergeCell ref="A38:C38"/>
    <mergeCell ref="A39:H39"/>
    <mergeCell ref="A18:A19"/>
    <mergeCell ref="I18:L18"/>
    <mergeCell ref="A20:H20"/>
    <mergeCell ref="I21:L21"/>
    <mergeCell ref="I22:L22"/>
    <mergeCell ref="B23:H23"/>
    <mergeCell ref="A9:H9"/>
    <mergeCell ref="A13:H13"/>
    <mergeCell ref="I14:L14"/>
    <mergeCell ref="A15:H15"/>
    <mergeCell ref="I16:L16"/>
    <mergeCell ref="A17:H17"/>
    <mergeCell ref="A31:H31"/>
    <mergeCell ref="A8:H8"/>
    <mergeCell ref="A1:H1"/>
    <mergeCell ref="A2:H2"/>
    <mergeCell ref="A3:H3"/>
    <mergeCell ref="A4:H4"/>
    <mergeCell ref="A7:H7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Обород ПС</vt:lpstr>
      <vt:lpstr>Линейная часть ПС, СОУЭ </vt:lpstr>
      <vt:lpstr>Линейная часть АОВ АПТ </vt:lpstr>
      <vt:lpstr>Крепёж</vt:lpstr>
      <vt:lpstr>Крепёж!Область_печати</vt:lpstr>
      <vt:lpstr>'Обород ПС'!Область_печати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2019-03-26T08:14:08Z</dcterms:modified>
</cp:coreProperties>
</file>